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d.docs.live.net/9dd7738bf51caf8f/Rozpočty_/KAP/2025/25-09 - Polopodzemní kontejnery - Kamenná^J V. etapa/"/>
    </mc:Choice>
  </mc:AlternateContent>
  <xr:revisionPtr revIDLastSave="82" documentId="11_77F64DF3C3D51F6F2C819A04583D1C3A0E6F5B67" xr6:coauthVersionLast="47" xr6:coauthVersionMax="47" xr10:uidLastSave="{79103DC8-738D-4B13-8CCA-24F3229ABC09}"/>
  <bookViews>
    <workbookView xWindow="-120" yWindow="-120" windowWidth="29040" windowHeight="15720" xr2:uid="{00000000-000D-0000-FFFF-FFFF00000000}"/>
  </bookViews>
  <sheets>
    <sheet name="Rekapitulace stavby" sheetId="1" r:id="rId1"/>
    <sheet name="SO 1.1 - Lokalita 1" sheetId="2" r:id="rId2"/>
    <sheet name="SO 1.2 - Lokalita 2" sheetId="3" r:id="rId3"/>
    <sheet name="SO 1.3 - Lokalita 4" sheetId="4" r:id="rId4"/>
    <sheet name="SO 1.4 - Lokalita 5" sheetId="5" r:id="rId5"/>
    <sheet name="SO 1.5 - Lokalita 6" sheetId="6" r:id="rId6"/>
    <sheet name="SO 1.6 - Lokalita 7" sheetId="7" r:id="rId7"/>
    <sheet name="SO 1.7 - Lokalita 8" sheetId="8" r:id="rId8"/>
    <sheet name="SO 1.8 - Lokalita 9" sheetId="9" r:id="rId9"/>
    <sheet name="SO 2.A - Parkování A" sheetId="10" r:id="rId10"/>
    <sheet name="SO 2.B - Parkování B" sheetId="11" r:id="rId11"/>
    <sheet name="Pokyny pro vyplnění" sheetId="12" r:id="rId12"/>
  </sheets>
  <definedNames>
    <definedName name="_xlnm._FilterDatabase" localSheetId="1" hidden="1">'SO 1.1 - Lokalita 1'!$C$95:$K$296</definedName>
    <definedName name="_xlnm._FilterDatabase" localSheetId="2" hidden="1">'SO 1.2 - Lokalita 2'!$C$95:$K$299</definedName>
    <definedName name="_xlnm._FilterDatabase" localSheetId="3" hidden="1">'SO 1.3 - Lokalita 4'!$C$95:$K$323</definedName>
    <definedName name="_xlnm._FilterDatabase" localSheetId="4" hidden="1">'SO 1.4 - Lokalita 5'!$C$95:$K$305</definedName>
    <definedName name="_xlnm._FilterDatabase" localSheetId="5" hidden="1">'SO 1.5 - Lokalita 6'!$C$100:$K$367</definedName>
    <definedName name="_xlnm._FilterDatabase" localSheetId="6" hidden="1">'SO 1.6 - Lokalita 7'!$C$95:$K$326</definedName>
    <definedName name="_xlnm._FilterDatabase" localSheetId="7" hidden="1">'SO 1.7 - Lokalita 8'!$C$96:$K$323</definedName>
    <definedName name="_xlnm._FilterDatabase" localSheetId="8" hidden="1">'SO 1.8 - Lokalita 9'!$C$95:$K$305</definedName>
    <definedName name="_xlnm._FilterDatabase" localSheetId="9" hidden="1">'SO 2.A - Parkování A'!$C$94:$K$247</definedName>
    <definedName name="_xlnm._FilterDatabase" localSheetId="10" hidden="1">'SO 2.B - Parkování B'!$C$94:$K$243</definedName>
    <definedName name="_xlnm.Print_Titles" localSheetId="0">'Rekapitulace stavby'!$52:$52</definedName>
    <definedName name="_xlnm.Print_Titles" localSheetId="1">'SO 1.1 - Lokalita 1'!$95:$95</definedName>
    <definedName name="_xlnm.Print_Titles" localSheetId="2">'SO 1.2 - Lokalita 2'!$95:$95</definedName>
    <definedName name="_xlnm.Print_Titles" localSheetId="3">'SO 1.3 - Lokalita 4'!$95:$95</definedName>
    <definedName name="_xlnm.Print_Titles" localSheetId="4">'SO 1.4 - Lokalita 5'!$95:$95</definedName>
    <definedName name="_xlnm.Print_Titles" localSheetId="5">'SO 1.5 - Lokalita 6'!$100:$100</definedName>
    <definedName name="_xlnm.Print_Titles" localSheetId="6">'SO 1.6 - Lokalita 7'!$95:$95</definedName>
    <definedName name="_xlnm.Print_Titles" localSheetId="7">'SO 1.7 - Lokalita 8'!$96:$96</definedName>
    <definedName name="_xlnm.Print_Titles" localSheetId="8">'SO 1.8 - Lokalita 9'!$95:$95</definedName>
    <definedName name="_xlnm.Print_Titles" localSheetId="9">'SO 2.A - Parkování A'!$94:$94</definedName>
    <definedName name="_xlnm.Print_Titles" localSheetId="10">'SO 2.B - Parkování B'!$94:$94</definedName>
    <definedName name="_xlnm.Print_Area" localSheetId="11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stavby'!$C$42:$AQ$67</definedName>
    <definedName name="_xlnm.Print_Area" localSheetId="1">'SO 1.1 - Lokalita 1'!$C$4:$J$41,'SO 1.1 - Lokalita 1'!$C$47:$J$75,'SO 1.1 - Lokalita 1'!$C$81:$K$296</definedName>
    <definedName name="_xlnm.Print_Area" localSheetId="2">'SO 1.2 - Lokalita 2'!$C$4:$J$41,'SO 1.2 - Lokalita 2'!$C$47:$J$75,'SO 1.2 - Lokalita 2'!$C$81:$K$299</definedName>
    <definedName name="_xlnm.Print_Area" localSheetId="3">'SO 1.3 - Lokalita 4'!$C$4:$J$41,'SO 1.3 - Lokalita 4'!$C$47:$J$75,'SO 1.3 - Lokalita 4'!$C$81:$K$323</definedName>
    <definedName name="_xlnm.Print_Area" localSheetId="4">'SO 1.4 - Lokalita 5'!$C$4:$J$41,'SO 1.4 - Lokalita 5'!$C$47:$J$75,'SO 1.4 - Lokalita 5'!$C$81:$K$305</definedName>
    <definedName name="_xlnm.Print_Area" localSheetId="5">'SO 1.5 - Lokalita 6'!$C$4:$J$41,'SO 1.5 - Lokalita 6'!$C$47:$J$80,'SO 1.5 - Lokalita 6'!$C$86:$K$367</definedName>
    <definedName name="_xlnm.Print_Area" localSheetId="6">'SO 1.6 - Lokalita 7'!$C$4:$J$41,'SO 1.6 - Lokalita 7'!$C$47:$J$75,'SO 1.6 - Lokalita 7'!$C$81:$K$326</definedName>
    <definedName name="_xlnm.Print_Area" localSheetId="7">'SO 1.7 - Lokalita 8'!$C$4:$J$41,'SO 1.7 - Lokalita 8'!$C$47:$J$76,'SO 1.7 - Lokalita 8'!$C$82:$K$323</definedName>
    <definedName name="_xlnm.Print_Area" localSheetId="8">'SO 1.8 - Lokalita 9'!$C$4:$J$41,'SO 1.8 - Lokalita 9'!$C$47:$J$75,'SO 1.8 - Lokalita 9'!$C$81:$K$305</definedName>
    <definedName name="_xlnm.Print_Area" localSheetId="9">'SO 2.A - Parkování A'!$C$4:$J$41,'SO 2.A - Parkování A'!$C$47:$J$74,'SO 2.A - Parkování A'!$C$80:$K$247</definedName>
    <definedName name="_xlnm.Print_Area" localSheetId="10">'SO 2.B - Parkování B'!$C$4:$J$41,'SO 2.B - Parkování B'!$C$47:$J$74,'SO 2.B - Parkování B'!$C$80:$K$243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11" l="1"/>
  <c r="J38" i="11"/>
  <c r="AY66" i="1"/>
  <c r="J37" i="11"/>
  <c r="AX66" i="1" s="1"/>
  <c r="BI243" i="11"/>
  <c r="BH243" i="11"/>
  <c r="BG243" i="11"/>
  <c r="BF243" i="11"/>
  <c r="T243" i="11"/>
  <c r="T242" i="11" s="1"/>
  <c r="R243" i="11"/>
  <c r="R242" i="11" s="1"/>
  <c r="P243" i="11"/>
  <c r="P242" i="11" s="1"/>
  <c r="BI241" i="11"/>
  <c r="BH241" i="11"/>
  <c r="BG241" i="11"/>
  <c r="BF241" i="11"/>
  <c r="T241" i="11"/>
  <c r="R241" i="11"/>
  <c r="P241" i="11"/>
  <c r="BI238" i="11"/>
  <c r="BH238" i="11"/>
  <c r="BG238" i="11"/>
  <c r="BF238" i="11"/>
  <c r="T238" i="11"/>
  <c r="R238" i="11"/>
  <c r="P238" i="11"/>
  <c r="BI236" i="11"/>
  <c r="BH236" i="11"/>
  <c r="BG236" i="11"/>
  <c r="BF236" i="11"/>
  <c r="T236" i="11"/>
  <c r="R236" i="11"/>
  <c r="P236" i="11"/>
  <c r="BI235" i="11"/>
  <c r="BH235" i="11"/>
  <c r="BG235" i="11"/>
  <c r="BF235" i="11"/>
  <c r="T235" i="11"/>
  <c r="R235" i="11"/>
  <c r="P235" i="11"/>
  <c r="BI231" i="11"/>
  <c r="BH231" i="11"/>
  <c r="BG231" i="11"/>
  <c r="BF231" i="11"/>
  <c r="T231" i="11"/>
  <c r="R231" i="11"/>
  <c r="P231" i="11"/>
  <c r="BI230" i="11"/>
  <c r="BH230" i="11"/>
  <c r="BG230" i="11"/>
  <c r="BF230" i="11"/>
  <c r="T230" i="11"/>
  <c r="R230" i="11"/>
  <c r="P230" i="11"/>
  <c r="BI227" i="11"/>
  <c r="BH227" i="11"/>
  <c r="BG227" i="11"/>
  <c r="BF227" i="11"/>
  <c r="T227" i="11"/>
  <c r="R227" i="11"/>
  <c r="P227" i="11"/>
  <c r="BI223" i="11"/>
  <c r="BH223" i="11"/>
  <c r="BG223" i="11"/>
  <c r="BF223" i="11"/>
  <c r="T223" i="11"/>
  <c r="T222" i="11" s="1"/>
  <c r="R223" i="11"/>
  <c r="R222" i="11"/>
  <c r="P223" i="11"/>
  <c r="P222" i="11" s="1"/>
  <c r="BI219" i="11"/>
  <c r="BH219" i="11"/>
  <c r="BG219" i="11"/>
  <c r="BF219" i="11"/>
  <c r="T219" i="11"/>
  <c r="R219" i="11"/>
  <c r="P219" i="11"/>
  <c r="BI217" i="11"/>
  <c r="BH217" i="11"/>
  <c r="BG217" i="11"/>
  <c r="BF217" i="11"/>
  <c r="T217" i="11"/>
  <c r="R217" i="11"/>
  <c r="P217" i="11"/>
  <c r="BI212" i="11"/>
  <c r="BH212" i="11"/>
  <c r="BG212" i="11"/>
  <c r="BF212" i="11"/>
  <c r="T212" i="11"/>
  <c r="R212" i="11"/>
  <c r="P212" i="11"/>
  <c r="BI210" i="11"/>
  <c r="BH210" i="11"/>
  <c r="BG210" i="11"/>
  <c r="BF210" i="11"/>
  <c r="T210" i="11"/>
  <c r="R210" i="11"/>
  <c r="P210" i="11"/>
  <c r="BI207" i="11"/>
  <c r="BH207" i="11"/>
  <c r="BG207" i="11"/>
  <c r="BF207" i="11"/>
  <c r="T207" i="11"/>
  <c r="R207" i="11"/>
  <c r="P207" i="11"/>
  <c r="BI205" i="11"/>
  <c r="BH205" i="11"/>
  <c r="BG205" i="11"/>
  <c r="BF205" i="11"/>
  <c r="T205" i="11"/>
  <c r="R205" i="11"/>
  <c r="P205" i="11"/>
  <c r="BI201" i="11"/>
  <c r="BH201" i="11"/>
  <c r="BG201" i="11"/>
  <c r="BF201" i="11"/>
  <c r="T201" i="11"/>
  <c r="R201" i="11"/>
  <c r="P201" i="11"/>
  <c r="BI197" i="11"/>
  <c r="BH197" i="11"/>
  <c r="BG197" i="11"/>
  <c r="BF197" i="11"/>
  <c r="T197" i="11"/>
  <c r="R197" i="11"/>
  <c r="P197" i="11"/>
  <c r="BI195" i="11"/>
  <c r="BH195" i="11"/>
  <c r="BG195" i="11"/>
  <c r="BF195" i="11"/>
  <c r="T195" i="11"/>
  <c r="R195" i="11"/>
  <c r="P195" i="11"/>
  <c r="BI193" i="11"/>
  <c r="BH193" i="11"/>
  <c r="BG193" i="11"/>
  <c r="BF193" i="11"/>
  <c r="T193" i="11"/>
  <c r="R193" i="11"/>
  <c r="P193" i="11"/>
  <c r="BI189" i="11"/>
  <c r="BH189" i="11"/>
  <c r="BG189" i="11"/>
  <c r="BF189" i="11"/>
  <c r="T189" i="11"/>
  <c r="R189" i="11"/>
  <c r="P189" i="11"/>
  <c r="BI181" i="11"/>
  <c r="BH181" i="11"/>
  <c r="BG181" i="11"/>
  <c r="BF181" i="11"/>
  <c r="T181" i="11"/>
  <c r="R181" i="11"/>
  <c r="P181" i="11"/>
  <c r="BI174" i="11"/>
  <c r="BH174" i="11"/>
  <c r="BG174" i="11"/>
  <c r="BF174" i="11"/>
  <c r="T174" i="11"/>
  <c r="R174" i="11"/>
  <c r="P174" i="11"/>
  <c r="BI170" i="11"/>
  <c r="BH170" i="11"/>
  <c r="BG170" i="11"/>
  <c r="BF170" i="11"/>
  <c r="T170" i="11"/>
  <c r="R170" i="11"/>
  <c r="P170" i="11"/>
  <c r="BI163" i="11"/>
  <c r="BH163" i="11"/>
  <c r="BG163" i="11"/>
  <c r="BF163" i="11"/>
  <c r="T163" i="11"/>
  <c r="R163" i="11"/>
  <c r="P163" i="11"/>
  <c r="BI159" i="11"/>
  <c r="BH159" i="11"/>
  <c r="BG159" i="11"/>
  <c r="BF159" i="11"/>
  <c r="T159" i="11"/>
  <c r="R159" i="11"/>
  <c r="P159" i="11"/>
  <c r="BI155" i="11"/>
  <c r="BH155" i="11"/>
  <c r="BG155" i="11"/>
  <c r="BF155" i="11"/>
  <c r="T155" i="11"/>
  <c r="R155" i="11"/>
  <c r="P155" i="11"/>
  <c r="BI152" i="11"/>
  <c r="BH152" i="11"/>
  <c r="BG152" i="11"/>
  <c r="BF152" i="11"/>
  <c r="T152" i="11"/>
  <c r="R152" i="11"/>
  <c r="P152" i="11"/>
  <c r="BI148" i="11"/>
  <c r="BH148" i="11"/>
  <c r="BG148" i="11"/>
  <c r="BF148" i="11"/>
  <c r="T148" i="11"/>
  <c r="R148" i="11"/>
  <c r="P148" i="11"/>
  <c r="BI144" i="11"/>
  <c r="BH144" i="11"/>
  <c r="BG144" i="11"/>
  <c r="BF144" i="11"/>
  <c r="T144" i="11"/>
  <c r="R144" i="11"/>
  <c r="P144" i="11"/>
  <c r="BI142" i="11"/>
  <c r="BH142" i="11"/>
  <c r="BG142" i="11"/>
  <c r="BF142" i="11"/>
  <c r="T142" i="11"/>
  <c r="R142" i="11"/>
  <c r="P142" i="11"/>
  <c r="BI139" i="11"/>
  <c r="BH139" i="11"/>
  <c r="BG139" i="11"/>
  <c r="BF139" i="11"/>
  <c r="T139" i="11"/>
  <c r="R139" i="11"/>
  <c r="P139" i="11"/>
  <c r="BI136" i="11"/>
  <c r="BH136" i="11"/>
  <c r="BG136" i="11"/>
  <c r="BF136" i="11"/>
  <c r="T136" i="11"/>
  <c r="R136" i="11"/>
  <c r="P136" i="11"/>
  <c r="BI133" i="11"/>
  <c r="BH133" i="11"/>
  <c r="BG133" i="11"/>
  <c r="BF133" i="11"/>
  <c r="T133" i="11"/>
  <c r="R133" i="11"/>
  <c r="P133" i="11"/>
  <c r="BI131" i="11"/>
  <c r="BH131" i="11"/>
  <c r="BG131" i="11"/>
  <c r="BF131" i="11"/>
  <c r="T131" i="11"/>
  <c r="R131" i="11"/>
  <c r="P131" i="11"/>
  <c r="BI127" i="11"/>
  <c r="BH127" i="11"/>
  <c r="BG127" i="11"/>
  <c r="BF127" i="11"/>
  <c r="T127" i="11"/>
  <c r="R127" i="11"/>
  <c r="P127" i="11"/>
  <c r="BI125" i="11"/>
  <c r="BH125" i="11"/>
  <c r="BG125" i="11"/>
  <c r="BF125" i="11"/>
  <c r="T125" i="11"/>
  <c r="R125" i="11"/>
  <c r="P125" i="11"/>
  <c r="BI122" i="11"/>
  <c r="BH122" i="11"/>
  <c r="BG122" i="11"/>
  <c r="BF122" i="11"/>
  <c r="T122" i="11"/>
  <c r="R122" i="11"/>
  <c r="P122" i="11"/>
  <c r="BI119" i="11"/>
  <c r="BH119" i="11"/>
  <c r="BG119" i="11"/>
  <c r="BF119" i="11"/>
  <c r="T119" i="11"/>
  <c r="R119" i="11"/>
  <c r="P119" i="11"/>
  <c r="BI113" i="11"/>
  <c r="BH113" i="11"/>
  <c r="BG113" i="11"/>
  <c r="BF113" i="11"/>
  <c r="T113" i="11"/>
  <c r="R113" i="11"/>
  <c r="P113" i="11"/>
  <c r="BI110" i="11"/>
  <c r="BH110" i="11"/>
  <c r="BG110" i="11"/>
  <c r="BF110" i="11"/>
  <c r="T110" i="11"/>
  <c r="R110" i="11"/>
  <c r="P110" i="11"/>
  <c r="BI106" i="11"/>
  <c r="BH106" i="11"/>
  <c r="BG106" i="11"/>
  <c r="BF106" i="11"/>
  <c r="T106" i="11"/>
  <c r="R106" i="11"/>
  <c r="P106" i="11"/>
  <c r="BI102" i="11"/>
  <c r="BH102" i="11"/>
  <c r="BG102" i="11"/>
  <c r="BF102" i="11"/>
  <c r="T102" i="11"/>
  <c r="R102" i="11"/>
  <c r="P102" i="11"/>
  <c r="BI98" i="11"/>
  <c r="BH98" i="11"/>
  <c r="BG98" i="11"/>
  <c r="BF98" i="11"/>
  <c r="T98" i="11"/>
  <c r="R98" i="11"/>
  <c r="P98" i="11"/>
  <c r="J92" i="11"/>
  <c r="J91" i="11"/>
  <c r="F91" i="11"/>
  <c r="F89" i="11"/>
  <c r="E87" i="11"/>
  <c r="J59" i="11"/>
  <c r="J58" i="11"/>
  <c r="F58" i="11"/>
  <c r="F56" i="11"/>
  <c r="E54" i="11"/>
  <c r="J20" i="11"/>
  <c r="E20" i="11"/>
  <c r="F59" i="11" s="1"/>
  <c r="J19" i="11"/>
  <c r="J14" i="11"/>
  <c r="J89" i="11"/>
  <c r="E7" i="11"/>
  <c r="E83" i="11" s="1"/>
  <c r="J39" i="10"/>
  <c r="J38" i="10"/>
  <c r="AY65" i="1"/>
  <c r="J37" i="10"/>
  <c r="AX65" i="1" s="1"/>
  <c r="BI247" i="10"/>
  <c r="BH247" i="10"/>
  <c r="BG247" i="10"/>
  <c r="BF247" i="10"/>
  <c r="T247" i="10"/>
  <c r="T246" i="10"/>
  <c r="R247" i="10"/>
  <c r="R246" i="10"/>
  <c r="P247" i="10"/>
  <c r="P246" i="10"/>
  <c r="BI245" i="10"/>
  <c r="BH245" i="10"/>
  <c r="BG245" i="10"/>
  <c r="BF245" i="10"/>
  <c r="T245" i="10"/>
  <c r="R245" i="10"/>
  <c r="P245" i="10"/>
  <c r="BI242" i="10"/>
  <c r="BH242" i="10"/>
  <c r="BG242" i="10"/>
  <c r="BF242" i="10"/>
  <c r="T242" i="10"/>
  <c r="R242" i="10"/>
  <c r="P242" i="10"/>
  <c r="BI240" i="10"/>
  <c r="BH240" i="10"/>
  <c r="BG240" i="10"/>
  <c r="BF240" i="10"/>
  <c r="T240" i="10"/>
  <c r="R240" i="10"/>
  <c r="P240" i="10"/>
  <c r="BI239" i="10"/>
  <c r="BH239" i="10"/>
  <c r="BG239" i="10"/>
  <c r="BF239" i="10"/>
  <c r="T239" i="10"/>
  <c r="R239" i="10"/>
  <c r="P239" i="10"/>
  <c r="BI235" i="10"/>
  <c r="BH235" i="10"/>
  <c r="BG235" i="10"/>
  <c r="BF235" i="10"/>
  <c r="T235" i="10"/>
  <c r="R235" i="10"/>
  <c r="P235" i="10"/>
  <c r="BI234" i="10"/>
  <c r="BH234" i="10"/>
  <c r="BG234" i="10"/>
  <c r="BF234" i="10"/>
  <c r="T234" i="10"/>
  <c r="R234" i="10"/>
  <c r="P234" i="10"/>
  <c r="BI231" i="10"/>
  <c r="BH231" i="10"/>
  <c r="BG231" i="10"/>
  <c r="BF231" i="10"/>
  <c r="T231" i="10"/>
  <c r="R231" i="10"/>
  <c r="P231" i="10"/>
  <c r="BI227" i="10"/>
  <c r="BH227" i="10"/>
  <c r="BG227" i="10"/>
  <c r="BF227" i="10"/>
  <c r="T227" i="10"/>
  <c r="T226" i="10"/>
  <c r="R227" i="10"/>
  <c r="R226" i="10"/>
  <c r="P227" i="10"/>
  <c r="P226" i="10" s="1"/>
  <c r="BI223" i="10"/>
  <c r="BH223" i="10"/>
  <c r="BG223" i="10"/>
  <c r="BF223" i="10"/>
  <c r="T223" i="10"/>
  <c r="R223" i="10"/>
  <c r="P223" i="10"/>
  <c r="BI221" i="10"/>
  <c r="BH221" i="10"/>
  <c r="BG221" i="10"/>
  <c r="BF221" i="10"/>
  <c r="T221" i="10"/>
  <c r="R221" i="10"/>
  <c r="P221" i="10"/>
  <c r="BI216" i="10"/>
  <c r="BH216" i="10"/>
  <c r="BG216" i="10"/>
  <c r="BF216" i="10"/>
  <c r="T216" i="10"/>
  <c r="R216" i="10"/>
  <c r="P216" i="10"/>
  <c r="BI214" i="10"/>
  <c r="BH214" i="10"/>
  <c r="BG214" i="10"/>
  <c r="BF214" i="10"/>
  <c r="T214" i="10"/>
  <c r="R214" i="10"/>
  <c r="P214" i="10"/>
  <c r="BI211" i="10"/>
  <c r="BH211" i="10"/>
  <c r="BG211" i="10"/>
  <c r="BF211" i="10"/>
  <c r="T211" i="10"/>
  <c r="R211" i="10"/>
  <c r="P211" i="10"/>
  <c r="BI209" i="10"/>
  <c r="BH209" i="10"/>
  <c r="BG209" i="10"/>
  <c r="BF209" i="10"/>
  <c r="T209" i="10"/>
  <c r="R209" i="10"/>
  <c r="P209" i="10"/>
  <c r="BI205" i="10"/>
  <c r="BH205" i="10"/>
  <c r="BG205" i="10"/>
  <c r="BF205" i="10"/>
  <c r="T205" i="10"/>
  <c r="R205" i="10"/>
  <c r="P205" i="10"/>
  <c r="BI201" i="10"/>
  <c r="BH201" i="10"/>
  <c r="BG201" i="10"/>
  <c r="BF201" i="10"/>
  <c r="T201" i="10"/>
  <c r="R201" i="10"/>
  <c r="P201" i="10"/>
  <c r="BI199" i="10"/>
  <c r="BH199" i="10"/>
  <c r="BG199" i="10"/>
  <c r="BF199" i="10"/>
  <c r="T199" i="10"/>
  <c r="R199" i="10"/>
  <c r="P199" i="10"/>
  <c r="BI197" i="10"/>
  <c r="BH197" i="10"/>
  <c r="BG197" i="10"/>
  <c r="BF197" i="10"/>
  <c r="T197" i="10"/>
  <c r="R197" i="10"/>
  <c r="P197" i="10"/>
  <c r="BI193" i="10"/>
  <c r="BH193" i="10"/>
  <c r="BG193" i="10"/>
  <c r="BF193" i="10"/>
  <c r="T193" i="10"/>
  <c r="R193" i="10"/>
  <c r="P193" i="10"/>
  <c r="BI185" i="10"/>
  <c r="BH185" i="10"/>
  <c r="BG185" i="10"/>
  <c r="BF185" i="10"/>
  <c r="T185" i="10"/>
  <c r="R185" i="10"/>
  <c r="P185" i="10"/>
  <c r="BI178" i="10"/>
  <c r="BH178" i="10"/>
  <c r="BG178" i="10"/>
  <c r="BF178" i="10"/>
  <c r="T178" i="10"/>
  <c r="R178" i="10"/>
  <c r="P178" i="10"/>
  <c r="BI173" i="10"/>
  <c r="BH173" i="10"/>
  <c r="BG173" i="10"/>
  <c r="BF173" i="10"/>
  <c r="T173" i="10"/>
  <c r="R173" i="10"/>
  <c r="P173" i="10"/>
  <c r="BI169" i="10"/>
  <c r="BH169" i="10"/>
  <c r="BG169" i="10"/>
  <c r="BF169" i="10"/>
  <c r="T169" i="10"/>
  <c r="R169" i="10"/>
  <c r="P169" i="10"/>
  <c r="BI165" i="10"/>
  <c r="BH165" i="10"/>
  <c r="BG165" i="10"/>
  <c r="BF165" i="10"/>
  <c r="T165" i="10"/>
  <c r="R165" i="10"/>
  <c r="P165" i="10"/>
  <c r="BI161" i="10"/>
  <c r="BH161" i="10"/>
  <c r="BG161" i="10"/>
  <c r="BF161" i="10"/>
  <c r="T161" i="10"/>
  <c r="R161" i="10"/>
  <c r="P161" i="10"/>
  <c r="BI158" i="10"/>
  <c r="BH158" i="10"/>
  <c r="BG158" i="10"/>
  <c r="BF158" i="10"/>
  <c r="T158" i="10"/>
  <c r="R158" i="10"/>
  <c r="P158" i="10"/>
  <c r="BI154" i="10"/>
  <c r="BH154" i="10"/>
  <c r="BG154" i="10"/>
  <c r="BF154" i="10"/>
  <c r="T154" i="10"/>
  <c r="R154" i="10"/>
  <c r="P154" i="10"/>
  <c r="BI150" i="10"/>
  <c r="BH150" i="10"/>
  <c r="BG150" i="10"/>
  <c r="BF150" i="10"/>
  <c r="T150" i="10"/>
  <c r="R150" i="10"/>
  <c r="P150" i="10"/>
  <c r="BI148" i="10"/>
  <c r="BH148" i="10"/>
  <c r="BG148" i="10"/>
  <c r="BF148" i="10"/>
  <c r="T148" i="10"/>
  <c r="R148" i="10"/>
  <c r="P148" i="10"/>
  <c r="BI145" i="10"/>
  <c r="BH145" i="10"/>
  <c r="BG145" i="10"/>
  <c r="BF145" i="10"/>
  <c r="T145" i="10"/>
  <c r="R145" i="10"/>
  <c r="P145" i="10"/>
  <c r="BI142" i="10"/>
  <c r="BH142" i="10"/>
  <c r="BG142" i="10"/>
  <c r="BF142" i="10"/>
  <c r="T142" i="10"/>
  <c r="R142" i="10"/>
  <c r="P142" i="10"/>
  <c r="BI139" i="10"/>
  <c r="BH139" i="10"/>
  <c r="BG139" i="10"/>
  <c r="BF139" i="10"/>
  <c r="T139" i="10"/>
  <c r="R139" i="10"/>
  <c r="P139" i="10"/>
  <c r="BI137" i="10"/>
  <c r="BH137" i="10"/>
  <c r="BG137" i="10"/>
  <c r="BF137" i="10"/>
  <c r="T137" i="10"/>
  <c r="R137" i="10"/>
  <c r="P137" i="10"/>
  <c r="BI133" i="10"/>
  <c r="BH133" i="10"/>
  <c r="BG133" i="10"/>
  <c r="BF133" i="10"/>
  <c r="T133" i="10"/>
  <c r="R133" i="10"/>
  <c r="P133" i="10"/>
  <c r="BI131" i="10"/>
  <c r="BH131" i="10"/>
  <c r="BG131" i="10"/>
  <c r="BF131" i="10"/>
  <c r="T131" i="10"/>
  <c r="R131" i="10"/>
  <c r="P131" i="10"/>
  <c r="BI128" i="10"/>
  <c r="BH128" i="10"/>
  <c r="BG128" i="10"/>
  <c r="BF128" i="10"/>
  <c r="T128" i="10"/>
  <c r="R128" i="10"/>
  <c r="P128" i="10"/>
  <c r="BI123" i="10"/>
  <c r="BH123" i="10"/>
  <c r="BG123" i="10"/>
  <c r="BF123" i="10"/>
  <c r="T123" i="10"/>
  <c r="R123" i="10"/>
  <c r="P123" i="10"/>
  <c r="BI116" i="10"/>
  <c r="BH116" i="10"/>
  <c r="BG116" i="10"/>
  <c r="BF116" i="10"/>
  <c r="T116" i="10"/>
  <c r="R116" i="10"/>
  <c r="P116" i="10"/>
  <c r="BI113" i="10"/>
  <c r="BH113" i="10"/>
  <c r="BG113" i="10"/>
  <c r="BF113" i="10"/>
  <c r="T113" i="10"/>
  <c r="R113" i="10"/>
  <c r="P113" i="10"/>
  <c r="BI110" i="10"/>
  <c r="BH110" i="10"/>
  <c r="BG110" i="10"/>
  <c r="BF110" i="10"/>
  <c r="T110" i="10"/>
  <c r="R110" i="10"/>
  <c r="P110" i="10"/>
  <c r="BI106" i="10"/>
  <c r="BH106" i="10"/>
  <c r="BG106" i="10"/>
  <c r="BF106" i="10"/>
  <c r="T106" i="10"/>
  <c r="R106" i="10"/>
  <c r="P106" i="10"/>
  <c r="BI102" i="10"/>
  <c r="BH102" i="10"/>
  <c r="BG102" i="10"/>
  <c r="BF102" i="10"/>
  <c r="T102" i="10"/>
  <c r="R102" i="10"/>
  <c r="P102" i="10"/>
  <c r="BI98" i="10"/>
  <c r="BH98" i="10"/>
  <c r="BG98" i="10"/>
  <c r="BF98" i="10"/>
  <c r="T98" i="10"/>
  <c r="R98" i="10"/>
  <c r="P98" i="10"/>
  <c r="J92" i="10"/>
  <c r="J91" i="10"/>
  <c r="F91" i="10"/>
  <c r="F89" i="10"/>
  <c r="E87" i="10"/>
  <c r="J59" i="10"/>
  <c r="J58" i="10"/>
  <c r="F58" i="10"/>
  <c r="F56" i="10"/>
  <c r="E54" i="10"/>
  <c r="J20" i="10"/>
  <c r="E20" i="10"/>
  <c r="F92" i="10" s="1"/>
  <c r="J19" i="10"/>
  <c r="J14" i="10"/>
  <c r="J56" i="10"/>
  <c r="E7" i="10"/>
  <c r="E50" i="10" s="1"/>
  <c r="J39" i="9"/>
  <c r="J38" i="9"/>
  <c r="AY63" i="1" s="1"/>
  <c r="J37" i="9"/>
  <c r="AX63" i="1"/>
  <c r="BI305" i="9"/>
  <c r="BH305" i="9"/>
  <c r="BG305" i="9"/>
  <c r="BF305" i="9"/>
  <c r="T305" i="9"/>
  <c r="T304" i="9"/>
  <c r="R305" i="9"/>
  <c r="R304" i="9" s="1"/>
  <c r="P305" i="9"/>
  <c r="P304" i="9" s="1"/>
  <c r="BI303" i="9"/>
  <c r="BH303" i="9"/>
  <c r="BG303" i="9"/>
  <c r="BF303" i="9"/>
  <c r="T303" i="9"/>
  <c r="R303" i="9"/>
  <c r="P303" i="9"/>
  <c r="BI300" i="9"/>
  <c r="BH300" i="9"/>
  <c r="BG300" i="9"/>
  <c r="BF300" i="9"/>
  <c r="T300" i="9"/>
  <c r="R300" i="9"/>
  <c r="P300" i="9"/>
  <c r="BI298" i="9"/>
  <c r="BH298" i="9"/>
  <c r="BG298" i="9"/>
  <c r="BF298" i="9"/>
  <c r="T298" i="9"/>
  <c r="R298" i="9"/>
  <c r="P298" i="9"/>
  <c r="BI297" i="9"/>
  <c r="BH297" i="9"/>
  <c r="BG297" i="9"/>
  <c r="BF297" i="9"/>
  <c r="T297" i="9"/>
  <c r="R297" i="9"/>
  <c r="P297" i="9"/>
  <c r="BI293" i="9"/>
  <c r="BH293" i="9"/>
  <c r="BG293" i="9"/>
  <c r="BF293" i="9"/>
  <c r="T293" i="9"/>
  <c r="R293" i="9"/>
  <c r="P293" i="9"/>
  <c r="BI292" i="9"/>
  <c r="BH292" i="9"/>
  <c r="BG292" i="9"/>
  <c r="BF292" i="9"/>
  <c r="T292" i="9"/>
  <c r="R292" i="9"/>
  <c r="P292" i="9"/>
  <c r="BI289" i="9"/>
  <c r="BH289" i="9"/>
  <c r="BG289" i="9"/>
  <c r="BF289" i="9"/>
  <c r="T289" i="9"/>
  <c r="R289" i="9"/>
  <c r="P289" i="9"/>
  <c r="BI285" i="9"/>
  <c r="BH285" i="9"/>
  <c r="BG285" i="9"/>
  <c r="BF285" i="9"/>
  <c r="T285" i="9"/>
  <c r="T284" i="9"/>
  <c r="R285" i="9"/>
  <c r="R284" i="9" s="1"/>
  <c r="P285" i="9"/>
  <c r="P284" i="9"/>
  <c r="BI281" i="9"/>
  <c r="BH281" i="9"/>
  <c r="BG281" i="9"/>
  <c r="BF281" i="9"/>
  <c r="T281" i="9"/>
  <c r="R281" i="9"/>
  <c r="P281" i="9"/>
  <c r="BI279" i="9"/>
  <c r="BH279" i="9"/>
  <c r="BG279" i="9"/>
  <c r="BF279" i="9"/>
  <c r="T279" i="9"/>
  <c r="R279" i="9"/>
  <c r="P279" i="9"/>
  <c r="BI277" i="9"/>
  <c r="BH277" i="9"/>
  <c r="BG277" i="9"/>
  <c r="BF277" i="9"/>
  <c r="T277" i="9"/>
  <c r="R277" i="9"/>
  <c r="P277" i="9"/>
  <c r="BI274" i="9"/>
  <c r="BH274" i="9"/>
  <c r="BG274" i="9"/>
  <c r="BF274" i="9"/>
  <c r="T274" i="9"/>
  <c r="R274" i="9"/>
  <c r="P274" i="9"/>
  <c r="BI272" i="9"/>
  <c r="BH272" i="9"/>
  <c r="BG272" i="9"/>
  <c r="BF272" i="9"/>
  <c r="T272" i="9"/>
  <c r="R272" i="9"/>
  <c r="P272" i="9"/>
  <c r="BI268" i="9"/>
  <c r="BH268" i="9"/>
  <c r="BG268" i="9"/>
  <c r="BF268" i="9"/>
  <c r="T268" i="9"/>
  <c r="R268" i="9"/>
  <c r="P268" i="9"/>
  <c r="BI266" i="9"/>
  <c r="BH266" i="9"/>
  <c r="BG266" i="9"/>
  <c r="BF266" i="9"/>
  <c r="T266" i="9"/>
  <c r="R266" i="9"/>
  <c r="P266" i="9"/>
  <c r="BI264" i="9"/>
  <c r="BH264" i="9"/>
  <c r="BG264" i="9"/>
  <c r="BF264" i="9"/>
  <c r="T264" i="9"/>
  <c r="R264" i="9"/>
  <c r="P264" i="9"/>
  <c r="BI262" i="9"/>
  <c r="BH262" i="9"/>
  <c r="BG262" i="9"/>
  <c r="BF262" i="9"/>
  <c r="T262" i="9"/>
  <c r="R262" i="9"/>
  <c r="P262" i="9"/>
  <c r="BI260" i="9"/>
  <c r="BH260" i="9"/>
  <c r="BG260" i="9"/>
  <c r="BF260" i="9"/>
  <c r="T260" i="9"/>
  <c r="R260" i="9"/>
  <c r="P260" i="9"/>
  <c r="BI256" i="9"/>
  <c r="BH256" i="9"/>
  <c r="BG256" i="9"/>
  <c r="BF256" i="9"/>
  <c r="T256" i="9"/>
  <c r="R256" i="9"/>
  <c r="P256" i="9"/>
  <c r="BI253" i="9"/>
  <c r="BH253" i="9"/>
  <c r="BG253" i="9"/>
  <c r="BF253" i="9"/>
  <c r="T253" i="9"/>
  <c r="R253" i="9"/>
  <c r="P253" i="9"/>
  <c r="BI246" i="9"/>
  <c r="BH246" i="9"/>
  <c r="BG246" i="9"/>
  <c r="BF246" i="9"/>
  <c r="T246" i="9"/>
  <c r="R246" i="9"/>
  <c r="P246" i="9"/>
  <c r="BI244" i="9"/>
  <c r="BH244" i="9"/>
  <c r="BG244" i="9"/>
  <c r="BF244" i="9"/>
  <c r="T244" i="9"/>
  <c r="R244" i="9"/>
  <c r="P244" i="9"/>
  <c r="BI242" i="9"/>
  <c r="BH242" i="9"/>
  <c r="BG242" i="9"/>
  <c r="BF242" i="9"/>
  <c r="T242" i="9"/>
  <c r="R242" i="9"/>
  <c r="P242" i="9"/>
  <c r="BI239" i="9"/>
  <c r="BH239" i="9"/>
  <c r="BG239" i="9"/>
  <c r="BF239" i="9"/>
  <c r="T239" i="9"/>
  <c r="R239" i="9"/>
  <c r="P239" i="9"/>
  <c r="BI237" i="9"/>
  <c r="BH237" i="9"/>
  <c r="BG237" i="9"/>
  <c r="BF237" i="9"/>
  <c r="T237" i="9"/>
  <c r="R237" i="9"/>
  <c r="P237" i="9"/>
  <c r="BI235" i="9"/>
  <c r="BH235" i="9"/>
  <c r="BG235" i="9"/>
  <c r="BF235" i="9"/>
  <c r="T235" i="9"/>
  <c r="R235" i="9"/>
  <c r="P235" i="9"/>
  <c r="BI228" i="9"/>
  <c r="BH228" i="9"/>
  <c r="BG228" i="9"/>
  <c r="BF228" i="9"/>
  <c r="T228" i="9"/>
  <c r="R228" i="9"/>
  <c r="P228" i="9"/>
  <c r="BI224" i="9"/>
  <c r="BH224" i="9"/>
  <c r="BG224" i="9"/>
  <c r="BF224" i="9"/>
  <c r="T224" i="9"/>
  <c r="R224" i="9"/>
  <c r="P224" i="9"/>
  <c r="BI220" i="9"/>
  <c r="BH220" i="9"/>
  <c r="BG220" i="9"/>
  <c r="BF220" i="9"/>
  <c r="T220" i="9"/>
  <c r="R220" i="9"/>
  <c r="P220" i="9"/>
  <c r="BI218" i="9"/>
  <c r="BH218" i="9"/>
  <c r="BG218" i="9"/>
  <c r="BF218" i="9"/>
  <c r="T218" i="9"/>
  <c r="R218" i="9"/>
  <c r="P218" i="9"/>
  <c r="BI214" i="9"/>
  <c r="BH214" i="9"/>
  <c r="BG214" i="9"/>
  <c r="BF214" i="9"/>
  <c r="T214" i="9"/>
  <c r="R214" i="9"/>
  <c r="P214" i="9"/>
  <c r="BI210" i="9"/>
  <c r="BH210" i="9"/>
  <c r="BG210" i="9"/>
  <c r="BF210" i="9"/>
  <c r="T210" i="9"/>
  <c r="R210" i="9"/>
  <c r="P210" i="9"/>
  <c r="BI206" i="9"/>
  <c r="BH206" i="9"/>
  <c r="BG206" i="9"/>
  <c r="BF206" i="9"/>
  <c r="T206" i="9"/>
  <c r="R206" i="9"/>
  <c r="P206" i="9"/>
  <c r="BI202" i="9"/>
  <c r="BH202" i="9"/>
  <c r="BG202" i="9"/>
  <c r="BF202" i="9"/>
  <c r="T202" i="9"/>
  <c r="R202" i="9"/>
  <c r="P202" i="9"/>
  <c r="BI198" i="9"/>
  <c r="BH198" i="9"/>
  <c r="BG198" i="9"/>
  <c r="BF198" i="9"/>
  <c r="T198" i="9"/>
  <c r="R198" i="9"/>
  <c r="P198" i="9"/>
  <c r="BI194" i="9"/>
  <c r="BH194" i="9"/>
  <c r="BG194" i="9"/>
  <c r="BF194" i="9"/>
  <c r="T194" i="9"/>
  <c r="R194" i="9"/>
  <c r="P194" i="9"/>
  <c r="BI190" i="9"/>
  <c r="BH190" i="9"/>
  <c r="BG190" i="9"/>
  <c r="BF190" i="9"/>
  <c r="T190" i="9"/>
  <c r="R190" i="9"/>
  <c r="P190" i="9"/>
  <c r="BI186" i="9"/>
  <c r="BH186" i="9"/>
  <c r="BG186" i="9"/>
  <c r="BF186" i="9"/>
  <c r="T186" i="9"/>
  <c r="R186" i="9"/>
  <c r="P186" i="9"/>
  <c r="BI183" i="9"/>
  <c r="BH183" i="9"/>
  <c r="BG183" i="9"/>
  <c r="BF183" i="9"/>
  <c r="T183" i="9"/>
  <c r="R183" i="9"/>
  <c r="P183" i="9"/>
  <c r="BI180" i="9"/>
  <c r="BH180" i="9"/>
  <c r="BG180" i="9"/>
  <c r="BF180" i="9"/>
  <c r="T180" i="9"/>
  <c r="R180" i="9"/>
  <c r="P180" i="9"/>
  <c r="BI177" i="9"/>
  <c r="BH177" i="9"/>
  <c r="BG177" i="9"/>
  <c r="BF177" i="9"/>
  <c r="T177" i="9"/>
  <c r="R177" i="9"/>
  <c r="P177" i="9"/>
  <c r="BI173" i="9"/>
  <c r="BH173" i="9"/>
  <c r="BG173" i="9"/>
  <c r="BF173" i="9"/>
  <c r="T173" i="9"/>
  <c r="R173" i="9"/>
  <c r="P173" i="9"/>
  <c r="BI164" i="9"/>
  <c r="BH164" i="9"/>
  <c r="BG164" i="9"/>
  <c r="BF164" i="9"/>
  <c r="T164" i="9"/>
  <c r="R164" i="9"/>
  <c r="P164" i="9"/>
  <c r="BI162" i="9"/>
  <c r="BH162" i="9"/>
  <c r="BG162" i="9"/>
  <c r="BF162" i="9"/>
  <c r="T162" i="9"/>
  <c r="R162" i="9"/>
  <c r="P162" i="9"/>
  <c r="BI159" i="9"/>
  <c r="BH159" i="9"/>
  <c r="BG159" i="9"/>
  <c r="BF159" i="9"/>
  <c r="T159" i="9"/>
  <c r="R159" i="9"/>
  <c r="P159" i="9"/>
  <c r="BI157" i="9"/>
  <c r="BH157" i="9"/>
  <c r="BG157" i="9"/>
  <c r="BF157" i="9"/>
  <c r="T157" i="9"/>
  <c r="R157" i="9"/>
  <c r="P157" i="9"/>
  <c r="BI150" i="9"/>
  <c r="BH150" i="9"/>
  <c r="BG150" i="9"/>
  <c r="BF150" i="9"/>
  <c r="T150" i="9"/>
  <c r="R150" i="9"/>
  <c r="P150" i="9"/>
  <c r="BI147" i="9"/>
  <c r="BH147" i="9"/>
  <c r="BG147" i="9"/>
  <c r="BF147" i="9"/>
  <c r="T147" i="9"/>
  <c r="R147" i="9"/>
  <c r="P147" i="9"/>
  <c r="BI144" i="9"/>
  <c r="BH144" i="9"/>
  <c r="BG144" i="9"/>
  <c r="BF144" i="9"/>
  <c r="T144" i="9"/>
  <c r="R144" i="9"/>
  <c r="P144" i="9"/>
  <c r="BI142" i="9"/>
  <c r="BH142" i="9"/>
  <c r="BG142" i="9"/>
  <c r="BF142" i="9"/>
  <c r="T142" i="9"/>
  <c r="R142" i="9"/>
  <c r="P142" i="9"/>
  <c r="BI133" i="9"/>
  <c r="BH133" i="9"/>
  <c r="BG133" i="9"/>
  <c r="BF133" i="9"/>
  <c r="T133" i="9"/>
  <c r="R133" i="9"/>
  <c r="P133" i="9"/>
  <c r="BI131" i="9"/>
  <c r="BH131" i="9"/>
  <c r="BG131" i="9"/>
  <c r="BF131" i="9"/>
  <c r="T131" i="9"/>
  <c r="R131" i="9"/>
  <c r="P131" i="9"/>
  <c r="BI128" i="9"/>
  <c r="BH128" i="9"/>
  <c r="BG128" i="9"/>
  <c r="BF128" i="9"/>
  <c r="T128" i="9"/>
  <c r="R128" i="9"/>
  <c r="P128" i="9"/>
  <c r="BI123" i="9"/>
  <c r="BH123" i="9"/>
  <c r="BG123" i="9"/>
  <c r="BF123" i="9"/>
  <c r="T123" i="9"/>
  <c r="R123" i="9"/>
  <c r="P123" i="9"/>
  <c r="BI119" i="9"/>
  <c r="BH119" i="9"/>
  <c r="BG119" i="9"/>
  <c r="BF119" i="9"/>
  <c r="T119" i="9"/>
  <c r="R119" i="9"/>
  <c r="P119" i="9"/>
  <c r="BI109" i="9"/>
  <c r="BH109" i="9"/>
  <c r="BG109" i="9"/>
  <c r="BF109" i="9"/>
  <c r="T109" i="9"/>
  <c r="R109" i="9"/>
  <c r="P109" i="9"/>
  <c r="BI106" i="9"/>
  <c r="BH106" i="9"/>
  <c r="BG106" i="9"/>
  <c r="BF106" i="9"/>
  <c r="T106" i="9"/>
  <c r="R106" i="9"/>
  <c r="P106" i="9"/>
  <c r="BI103" i="9"/>
  <c r="BH103" i="9"/>
  <c r="BG103" i="9"/>
  <c r="BF103" i="9"/>
  <c r="T103" i="9"/>
  <c r="R103" i="9"/>
  <c r="P103" i="9"/>
  <c r="BI99" i="9"/>
  <c r="BH99" i="9"/>
  <c r="BG99" i="9"/>
  <c r="BF99" i="9"/>
  <c r="T99" i="9"/>
  <c r="R99" i="9"/>
  <c r="P99" i="9"/>
  <c r="J93" i="9"/>
  <c r="J92" i="9"/>
  <c r="F92" i="9"/>
  <c r="F90" i="9"/>
  <c r="E88" i="9"/>
  <c r="J59" i="9"/>
  <c r="J58" i="9"/>
  <c r="F58" i="9"/>
  <c r="F56" i="9"/>
  <c r="E54" i="9"/>
  <c r="J20" i="9"/>
  <c r="E20" i="9"/>
  <c r="F59" i="9" s="1"/>
  <c r="J19" i="9"/>
  <c r="J14" i="9"/>
  <c r="J56" i="9" s="1"/>
  <c r="E7" i="9"/>
  <c r="E84" i="9"/>
  <c r="J39" i="8"/>
  <c r="J38" i="8"/>
  <c r="AY62" i="1" s="1"/>
  <c r="J37" i="8"/>
  <c r="AX62" i="1"/>
  <c r="BI323" i="8"/>
  <c r="BH323" i="8"/>
  <c r="BG323" i="8"/>
  <c r="BF323" i="8"/>
  <c r="T323" i="8"/>
  <c r="T322" i="8" s="1"/>
  <c r="R323" i="8"/>
  <c r="R322" i="8" s="1"/>
  <c r="P323" i="8"/>
  <c r="P322" i="8" s="1"/>
  <c r="BI321" i="8"/>
  <c r="BH321" i="8"/>
  <c r="BG321" i="8"/>
  <c r="BF321" i="8"/>
  <c r="T321" i="8"/>
  <c r="R321" i="8"/>
  <c r="P321" i="8"/>
  <c r="BI318" i="8"/>
  <c r="BH318" i="8"/>
  <c r="BG318" i="8"/>
  <c r="BF318" i="8"/>
  <c r="T318" i="8"/>
  <c r="R318" i="8"/>
  <c r="P318" i="8"/>
  <c r="BI316" i="8"/>
  <c r="BH316" i="8"/>
  <c r="BG316" i="8"/>
  <c r="BF316" i="8"/>
  <c r="T316" i="8"/>
  <c r="R316" i="8"/>
  <c r="P316" i="8"/>
  <c r="BI315" i="8"/>
  <c r="BH315" i="8"/>
  <c r="BG315" i="8"/>
  <c r="BF315" i="8"/>
  <c r="T315" i="8"/>
  <c r="R315" i="8"/>
  <c r="P315" i="8"/>
  <c r="BI311" i="8"/>
  <c r="BH311" i="8"/>
  <c r="BG311" i="8"/>
  <c r="BF311" i="8"/>
  <c r="T311" i="8"/>
  <c r="R311" i="8"/>
  <c r="P311" i="8"/>
  <c r="BI310" i="8"/>
  <c r="BH310" i="8"/>
  <c r="BG310" i="8"/>
  <c r="BF310" i="8"/>
  <c r="T310" i="8"/>
  <c r="R310" i="8"/>
  <c r="P310" i="8"/>
  <c r="BI307" i="8"/>
  <c r="BH307" i="8"/>
  <c r="BG307" i="8"/>
  <c r="BF307" i="8"/>
  <c r="T307" i="8"/>
  <c r="R307" i="8"/>
  <c r="P307" i="8"/>
  <c r="BI303" i="8"/>
  <c r="BH303" i="8"/>
  <c r="BG303" i="8"/>
  <c r="BF303" i="8"/>
  <c r="T303" i="8"/>
  <c r="T302" i="8" s="1"/>
  <c r="R303" i="8"/>
  <c r="R302" i="8"/>
  <c r="P303" i="8"/>
  <c r="P302" i="8" s="1"/>
  <c r="BI299" i="8"/>
  <c r="BH299" i="8"/>
  <c r="BG299" i="8"/>
  <c r="BF299" i="8"/>
  <c r="T299" i="8"/>
  <c r="R299" i="8"/>
  <c r="P299" i="8"/>
  <c r="BI297" i="8"/>
  <c r="BH297" i="8"/>
  <c r="BG297" i="8"/>
  <c r="BF297" i="8"/>
  <c r="T297" i="8"/>
  <c r="R297" i="8"/>
  <c r="P297" i="8"/>
  <c r="BI295" i="8"/>
  <c r="BH295" i="8"/>
  <c r="BG295" i="8"/>
  <c r="BF295" i="8"/>
  <c r="T295" i="8"/>
  <c r="R295" i="8"/>
  <c r="P295" i="8"/>
  <c r="BI292" i="8"/>
  <c r="BH292" i="8"/>
  <c r="BG292" i="8"/>
  <c r="BF292" i="8"/>
  <c r="T292" i="8"/>
  <c r="R292" i="8"/>
  <c r="P292" i="8"/>
  <c r="BI290" i="8"/>
  <c r="BH290" i="8"/>
  <c r="BG290" i="8"/>
  <c r="BF290" i="8"/>
  <c r="T290" i="8"/>
  <c r="R290" i="8"/>
  <c r="P290" i="8"/>
  <c r="BI286" i="8"/>
  <c r="BH286" i="8"/>
  <c r="BG286" i="8"/>
  <c r="BF286" i="8"/>
  <c r="T286" i="8"/>
  <c r="R286" i="8"/>
  <c r="P286" i="8"/>
  <c r="BI284" i="8"/>
  <c r="BH284" i="8"/>
  <c r="BG284" i="8"/>
  <c r="BF284" i="8"/>
  <c r="T284" i="8"/>
  <c r="R284" i="8"/>
  <c r="P284" i="8"/>
  <c r="BI282" i="8"/>
  <c r="BH282" i="8"/>
  <c r="BG282" i="8"/>
  <c r="BF282" i="8"/>
  <c r="T282" i="8"/>
  <c r="R282" i="8"/>
  <c r="P282" i="8"/>
  <c r="BI280" i="8"/>
  <c r="BH280" i="8"/>
  <c r="BG280" i="8"/>
  <c r="BF280" i="8"/>
  <c r="T280" i="8"/>
  <c r="R280" i="8"/>
  <c r="P280" i="8"/>
  <c r="BI278" i="8"/>
  <c r="BH278" i="8"/>
  <c r="BG278" i="8"/>
  <c r="BF278" i="8"/>
  <c r="T278" i="8"/>
  <c r="R278" i="8"/>
  <c r="P278" i="8"/>
  <c r="BI274" i="8"/>
  <c r="BH274" i="8"/>
  <c r="BG274" i="8"/>
  <c r="BF274" i="8"/>
  <c r="T274" i="8"/>
  <c r="R274" i="8"/>
  <c r="P274" i="8"/>
  <c r="BI271" i="8"/>
  <c r="BH271" i="8"/>
  <c r="BG271" i="8"/>
  <c r="BF271" i="8"/>
  <c r="T271" i="8"/>
  <c r="R271" i="8"/>
  <c r="P271" i="8"/>
  <c r="BI264" i="8"/>
  <c r="BH264" i="8"/>
  <c r="BG264" i="8"/>
  <c r="BF264" i="8"/>
  <c r="T264" i="8"/>
  <c r="R264" i="8"/>
  <c r="P264" i="8"/>
  <c r="BI262" i="8"/>
  <c r="BH262" i="8"/>
  <c r="BG262" i="8"/>
  <c r="BF262" i="8"/>
  <c r="T262" i="8"/>
  <c r="R262" i="8"/>
  <c r="P262" i="8"/>
  <c r="BI260" i="8"/>
  <c r="BH260" i="8"/>
  <c r="BG260" i="8"/>
  <c r="BF260" i="8"/>
  <c r="T260" i="8"/>
  <c r="R260" i="8"/>
  <c r="P260" i="8"/>
  <c r="BI258" i="8"/>
  <c r="BH258" i="8"/>
  <c r="BG258" i="8"/>
  <c r="BF258" i="8"/>
  <c r="T258" i="8"/>
  <c r="R258" i="8"/>
  <c r="P258" i="8"/>
  <c r="BI256" i="8"/>
  <c r="BH256" i="8"/>
  <c r="BG256" i="8"/>
  <c r="BF256" i="8"/>
  <c r="T256" i="8"/>
  <c r="R256" i="8"/>
  <c r="P256" i="8"/>
  <c r="BI254" i="8"/>
  <c r="BH254" i="8"/>
  <c r="BG254" i="8"/>
  <c r="BF254" i="8"/>
  <c r="T254" i="8"/>
  <c r="R254" i="8"/>
  <c r="P254" i="8"/>
  <c r="BI247" i="8"/>
  <c r="BH247" i="8"/>
  <c r="BG247" i="8"/>
  <c r="BF247" i="8"/>
  <c r="T247" i="8"/>
  <c r="R247" i="8"/>
  <c r="P247" i="8"/>
  <c r="BI243" i="8"/>
  <c r="BH243" i="8"/>
  <c r="BG243" i="8"/>
  <c r="BF243" i="8"/>
  <c r="T243" i="8"/>
  <c r="R243" i="8"/>
  <c r="P243" i="8"/>
  <c r="BI239" i="8"/>
  <c r="BH239" i="8"/>
  <c r="BG239" i="8"/>
  <c r="BF239" i="8"/>
  <c r="T239" i="8"/>
  <c r="R239" i="8"/>
  <c r="P239" i="8"/>
  <c r="BI237" i="8"/>
  <c r="BH237" i="8"/>
  <c r="BG237" i="8"/>
  <c r="BF237" i="8"/>
  <c r="T237" i="8"/>
  <c r="R237" i="8"/>
  <c r="P237" i="8"/>
  <c r="BI233" i="8"/>
  <c r="BH233" i="8"/>
  <c r="BG233" i="8"/>
  <c r="BF233" i="8"/>
  <c r="T233" i="8"/>
  <c r="R233" i="8"/>
  <c r="P233" i="8"/>
  <c r="BI229" i="8"/>
  <c r="BH229" i="8"/>
  <c r="BG229" i="8"/>
  <c r="BF229" i="8"/>
  <c r="T229" i="8"/>
  <c r="R229" i="8"/>
  <c r="P229" i="8"/>
  <c r="BI225" i="8"/>
  <c r="BH225" i="8"/>
  <c r="BG225" i="8"/>
  <c r="BF225" i="8"/>
  <c r="T225" i="8"/>
  <c r="R225" i="8"/>
  <c r="P225" i="8"/>
  <c r="BI221" i="8"/>
  <c r="BH221" i="8"/>
  <c r="BG221" i="8"/>
  <c r="BF221" i="8"/>
  <c r="T221" i="8"/>
  <c r="R221" i="8"/>
  <c r="P221" i="8"/>
  <c r="BI217" i="8"/>
  <c r="BH217" i="8"/>
  <c r="BG217" i="8"/>
  <c r="BF217" i="8"/>
  <c r="T217" i="8"/>
  <c r="R217" i="8"/>
  <c r="P217" i="8"/>
  <c r="BI213" i="8"/>
  <c r="BH213" i="8"/>
  <c r="BG213" i="8"/>
  <c r="BF213" i="8"/>
  <c r="T213" i="8"/>
  <c r="R213" i="8"/>
  <c r="P213" i="8"/>
  <c r="BI209" i="8"/>
  <c r="BH209" i="8"/>
  <c r="BG209" i="8"/>
  <c r="BF209" i="8"/>
  <c r="T209" i="8"/>
  <c r="R209" i="8"/>
  <c r="P209" i="8"/>
  <c r="BI204" i="8"/>
  <c r="BH204" i="8"/>
  <c r="BG204" i="8"/>
  <c r="BF204" i="8"/>
  <c r="T204" i="8"/>
  <c r="R204" i="8"/>
  <c r="P204" i="8"/>
  <c r="BI201" i="8"/>
  <c r="BH201" i="8"/>
  <c r="BG201" i="8"/>
  <c r="BF201" i="8"/>
  <c r="T201" i="8"/>
  <c r="R201" i="8"/>
  <c r="P201" i="8"/>
  <c r="BI196" i="8"/>
  <c r="BH196" i="8"/>
  <c r="BG196" i="8"/>
  <c r="BF196" i="8"/>
  <c r="T196" i="8"/>
  <c r="R196" i="8"/>
  <c r="P196" i="8"/>
  <c r="BI193" i="8"/>
  <c r="BH193" i="8"/>
  <c r="BG193" i="8"/>
  <c r="BF193" i="8"/>
  <c r="T193" i="8"/>
  <c r="R193" i="8"/>
  <c r="P193" i="8"/>
  <c r="BI190" i="8"/>
  <c r="BH190" i="8"/>
  <c r="BG190" i="8"/>
  <c r="BF190" i="8"/>
  <c r="T190" i="8"/>
  <c r="R190" i="8"/>
  <c r="P190" i="8"/>
  <c r="BI187" i="8"/>
  <c r="BH187" i="8"/>
  <c r="BG187" i="8"/>
  <c r="BF187" i="8"/>
  <c r="T187" i="8"/>
  <c r="R187" i="8"/>
  <c r="P187" i="8"/>
  <c r="BI184" i="8"/>
  <c r="BH184" i="8"/>
  <c r="BG184" i="8"/>
  <c r="BF184" i="8"/>
  <c r="T184" i="8"/>
  <c r="R184" i="8"/>
  <c r="P184" i="8"/>
  <c r="BI180" i="8"/>
  <c r="BH180" i="8"/>
  <c r="BG180" i="8"/>
  <c r="BF180" i="8"/>
  <c r="T180" i="8"/>
  <c r="R180" i="8"/>
  <c r="P180" i="8"/>
  <c r="BI171" i="8"/>
  <c r="BH171" i="8"/>
  <c r="BG171" i="8"/>
  <c r="BF171" i="8"/>
  <c r="T171" i="8"/>
  <c r="R171" i="8"/>
  <c r="P171" i="8"/>
  <c r="BI169" i="8"/>
  <c r="BH169" i="8"/>
  <c r="BG169" i="8"/>
  <c r="BF169" i="8"/>
  <c r="T169" i="8"/>
  <c r="R169" i="8"/>
  <c r="P169" i="8"/>
  <c r="BI166" i="8"/>
  <c r="BH166" i="8"/>
  <c r="BG166" i="8"/>
  <c r="BF166" i="8"/>
  <c r="T166" i="8"/>
  <c r="R166" i="8"/>
  <c r="P166" i="8"/>
  <c r="BI164" i="8"/>
  <c r="BH164" i="8"/>
  <c r="BG164" i="8"/>
  <c r="BF164" i="8"/>
  <c r="T164" i="8"/>
  <c r="R164" i="8"/>
  <c r="P164" i="8"/>
  <c r="BI157" i="8"/>
  <c r="BH157" i="8"/>
  <c r="BG157" i="8"/>
  <c r="BF157" i="8"/>
  <c r="T157" i="8"/>
  <c r="R157" i="8"/>
  <c r="P157" i="8"/>
  <c r="BI154" i="8"/>
  <c r="BH154" i="8"/>
  <c r="BG154" i="8"/>
  <c r="BF154" i="8"/>
  <c r="T154" i="8"/>
  <c r="R154" i="8"/>
  <c r="P154" i="8"/>
  <c r="BI151" i="8"/>
  <c r="BH151" i="8"/>
  <c r="BG151" i="8"/>
  <c r="BF151" i="8"/>
  <c r="T151" i="8"/>
  <c r="R151" i="8"/>
  <c r="P151" i="8"/>
  <c r="BI149" i="8"/>
  <c r="BH149" i="8"/>
  <c r="BG149" i="8"/>
  <c r="BF149" i="8"/>
  <c r="T149" i="8"/>
  <c r="R149" i="8"/>
  <c r="P149" i="8"/>
  <c r="BI140" i="8"/>
  <c r="BH140" i="8"/>
  <c r="BG140" i="8"/>
  <c r="BF140" i="8"/>
  <c r="T140" i="8"/>
  <c r="R140" i="8"/>
  <c r="P140" i="8"/>
  <c r="BI138" i="8"/>
  <c r="BH138" i="8"/>
  <c r="BG138" i="8"/>
  <c r="BF138" i="8"/>
  <c r="T138" i="8"/>
  <c r="R138" i="8"/>
  <c r="P138" i="8"/>
  <c r="BI135" i="8"/>
  <c r="BH135" i="8"/>
  <c r="BG135" i="8"/>
  <c r="BF135" i="8"/>
  <c r="T135" i="8"/>
  <c r="R135" i="8"/>
  <c r="P135" i="8"/>
  <c r="BI130" i="8"/>
  <c r="BH130" i="8"/>
  <c r="BG130" i="8"/>
  <c r="BF130" i="8"/>
  <c r="T130" i="8"/>
  <c r="R130" i="8"/>
  <c r="P130" i="8"/>
  <c r="BI126" i="8"/>
  <c r="BH126" i="8"/>
  <c r="BG126" i="8"/>
  <c r="BF126" i="8"/>
  <c r="T126" i="8"/>
  <c r="R126" i="8"/>
  <c r="P126" i="8"/>
  <c r="BI122" i="8"/>
  <c r="BH122" i="8"/>
  <c r="BG122" i="8"/>
  <c r="BF122" i="8"/>
  <c r="T122" i="8"/>
  <c r="R122" i="8"/>
  <c r="P122" i="8"/>
  <c r="BI110" i="8"/>
  <c r="BH110" i="8"/>
  <c r="BG110" i="8"/>
  <c r="BF110" i="8"/>
  <c r="T110" i="8"/>
  <c r="R110" i="8"/>
  <c r="P110" i="8"/>
  <c r="BI107" i="8"/>
  <c r="BH107" i="8"/>
  <c r="BG107" i="8"/>
  <c r="BF107" i="8"/>
  <c r="T107" i="8"/>
  <c r="R107" i="8"/>
  <c r="P107" i="8"/>
  <c r="BI104" i="8"/>
  <c r="BH104" i="8"/>
  <c r="BG104" i="8"/>
  <c r="BF104" i="8"/>
  <c r="T104" i="8"/>
  <c r="R104" i="8"/>
  <c r="P104" i="8"/>
  <c r="BI100" i="8"/>
  <c r="BH100" i="8"/>
  <c r="BG100" i="8"/>
  <c r="BF100" i="8"/>
  <c r="T100" i="8"/>
  <c r="R100" i="8"/>
  <c r="P100" i="8"/>
  <c r="J94" i="8"/>
  <c r="J93" i="8"/>
  <c r="F93" i="8"/>
  <c r="F91" i="8"/>
  <c r="E89" i="8"/>
  <c r="J59" i="8"/>
  <c r="J58" i="8"/>
  <c r="F58" i="8"/>
  <c r="F56" i="8"/>
  <c r="E54" i="8"/>
  <c r="J20" i="8"/>
  <c r="E20" i="8"/>
  <c r="F94" i="8"/>
  <c r="J19" i="8"/>
  <c r="J14" i="8"/>
  <c r="J56" i="8" s="1"/>
  <c r="E7" i="8"/>
  <c r="E50" i="8"/>
  <c r="J39" i="7"/>
  <c r="J38" i="7"/>
  <c r="AY61" i="1"/>
  <c r="J37" i="7"/>
  <c r="AX61" i="1"/>
  <c r="BI326" i="7"/>
  <c r="BH326" i="7"/>
  <c r="BG326" i="7"/>
  <c r="BF326" i="7"/>
  <c r="T326" i="7"/>
  <c r="T325" i="7" s="1"/>
  <c r="R326" i="7"/>
  <c r="R325" i="7" s="1"/>
  <c r="P326" i="7"/>
  <c r="P325" i="7"/>
  <c r="BI324" i="7"/>
  <c r="BH324" i="7"/>
  <c r="BG324" i="7"/>
  <c r="BF324" i="7"/>
  <c r="T324" i="7"/>
  <c r="R324" i="7"/>
  <c r="P324" i="7"/>
  <c r="BI321" i="7"/>
  <c r="BH321" i="7"/>
  <c r="BG321" i="7"/>
  <c r="BF321" i="7"/>
  <c r="T321" i="7"/>
  <c r="R321" i="7"/>
  <c r="P321" i="7"/>
  <c r="BI319" i="7"/>
  <c r="BH319" i="7"/>
  <c r="BG319" i="7"/>
  <c r="BF319" i="7"/>
  <c r="T319" i="7"/>
  <c r="R319" i="7"/>
  <c r="P319" i="7"/>
  <c r="BI318" i="7"/>
  <c r="BH318" i="7"/>
  <c r="BG318" i="7"/>
  <c r="BF318" i="7"/>
  <c r="T318" i="7"/>
  <c r="R318" i="7"/>
  <c r="P318" i="7"/>
  <c r="BI314" i="7"/>
  <c r="BH314" i="7"/>
  <c r="BG314" i="7"/>
  <c r="BF314" i="7"/>
  <c r="T314" i="7"/>
  <c r="R314" i="7"/>
  <c r="P314" i="7"/>
  <c r="BI313" i="7"/>
  <c r="BH313" i="7"/>
  <c r="BG313" i="7"/>
  <c r="BF313" i="7"/>
  <c r="T313" i="7"/>
  <c r="R313" i="7"/>
  <c r="P313" i="7"/>
  <c r="BI310" i="7"/>
  <c r="BH310" i="7"/>
  <c r="BG310" i="7"/>
  <c r="BF310" i="7"/>
  <c r="T310" i="7"/>
  <c r="R310" i="7"/>
  <c r="P310" i="7"/>
  <c r="BI306" i="7"/>
  <c r="BH306" i="7"/>
  <c r="BG306" i="7"/>
  <c r="BF306" i="7"/>
  <c r="T306" i="7"/>
  <c r="T305" i="7" s="1"/>
  <c r="R306" i="7"/>
  <c r="R305" i="7"/>
  <c r="P306" i="7"/>
  <c r="P305" i="7" s="1"/>
  <c r="BI302" i="7"/>
  <c r="BH302" i="7"/>
  <c r="BG302" i="7"/>
  <c r="BF302" i="7"/>
  <c r="T302" i="7"/>
  <c r="R302" i="7"/>
  <c r="P302" i="7"/>
  <c r="BI297" i="7"/>
  <c r="BH297" i="7"/>
  <c r="BG297" i="7"/>
  <c r="BF297" i="7"/>
  <c r="T297" i="7"/>
  <c r="R297" i="7"/>
  <c r="P297" i="7"/>
  <c r="BI292" i="7"/>
  <c r="BH292" i="7"/>
  <c r="BG292" i="7"/>
  <c r="BF292" i="7"/>
  <c r="T292" i="7"/>
  <c r="R292" i="7"/>
  <c r="P292" i="7"/>
  <c r="BI290" i="7"/>
  <c r="BH290" i="7"/>
  <c r="BG290" i="7"/>
  <c r="BF290" i="7"/>
  <c r="T290" i="7"/>
  <c r="R290" i="7"/>
  <c r="P290" i="7"/>
  <c r="BI287" i="7"/>
  <c r="BH287" i="7"/>
  <c r="BG287" i="7"/>
  <c r="BF287" i="7"/>
  <c r="T287" i="7"/>
  <c r="R287" i="7"/>
  <c r="P287" i="7"/>
  <c r="BI285" i="7"/>
  <c r="BH285" i="7"/>
  <c r="BG285" i="7"/>
  <c r="BF285" i="7"/>
  <c r="T285" i="7"/>
  <c r="R285" i="7"/>
  <c r="P285" i="7"/>
  <c r="BI283" i="7"/>
  <c r="BH283" i="7"/>
  <c r="BG283" i="7"/>
  <c r="BF283" i="7"/>
  <c r="T283" i="7"/>
  <c r="R283" i="7"/>
  <c r="P283" i="7"/>
  <c r="BI282" i="7"/>
  <c r="BH282" i="7"/>
  <c r="BG282" i="7"/>
  <c r="BF282" i="7"/>
  <c r="T282" i="7"/>
  <c r="R282" i="7"/>
  <c r="P282" i="7"/>
  <c r="BI279" i="7"/>
  <c r="BH279" i="7"/>
  <c r="BG279" i="7"/>
  <c r="BF279" i="7"/>
  <c r="T279" i="7"/>
  <c r="R279" i="7"/>
  <c r="P279" i="7"/>
  <c r="BI277" i="7"/>
  <c r="BH277" i="7"/>
  <c r="BG277" i="7"/>
  <c r="BF277" i="7"/>
  <c r="T277" i="7"/>
  <c r="R277" i="7"/>
  <c r="P277" i="7"/>
  <c r="BI275" i="7"/>
  <c r="BH275" i="7"/>
  <c r="BG275" i="7"/>
  <c r="BF275" i="7"/>
  <c r="T275" i="7"/>
  <c r="R275" i="7"/>
  <c r="P275" i="7"/>
  <c r="BI273" i="7"/>
  <c r="BH273" i="7"/>
  <c r="BG273" i="7"/>
  <c r="BF273" i="7"/>
  <c r="T273" i="7"/>
  <c r="R273" i="7"/>
  <c r="P273" i="7"/>
  <c r="BI271" i="7"/>
  <c r="BH271" i="7"/>
  <c r="BG271" i="7"/>
  <c r="BF271" i="7"/>
  <c r="T271" i="7"/>
  <c r="R271" i="7"/>
  <c r="P271" i="7"/>
  <c r="BI267" i="7"/>
  <c r="BH267" i="7"/>
  <c r="BG267" i="7"/>
  <c r="BF267" i="7"/>
  <c r="T267" i="7"/>
  <c r="R267" i="7"/>
  <c r="P267" i="7"/>
  <c r="BI264" i="7"/>
  <c r="BH264" i="7"/>
  <c r="BG264" i="7"/>
  <c r="BF264" i="7"/>
  <c r="T264" i="7"/>
  <c r="R264" i="7"/>
  <c r="P264" i="7"/>
  <c r="BI257" i="7"/>
  <c r="BH257" i="7"/>
  <c r="BG257" i="7"/>
  <c r="BF257" i="7"/>
  <c r="T257" i="7"/>
  <c r="R257" i="7"/>
  <c r="P257" i="7"/>
  <c r="BI255" i="7"/>
  <c r="BH255" i="7"/>
  <c r="BG255" i="7"/>
  <c r="BF255" i="7"/>
  <c r="T255" i="7"/>
  <c r="R255" i="7"/>
  <c r="P255" i="7"/>
  <c r="BI253" i="7"/>
  <c r="BH253" i="7"/>
  <c r="BG253" i="7"/>
  <c r="BF253" i="7"/>
  <c r="T253" i="7"/>
  <c r="R253" i="7"/>
  <c r="P253" i="7"/>
  <c r="BI251" i="7"/>
  <c r="BH251" i="7"/>
  <c r="BG251" i="7"/>
  <c r="BF251" i="7"/>
  <c r="T251" i="7"/>
  <c r="R251" i="7"/>
  <c r="P251" i="7"/>
  <c r="BI249" i="7"/>
  <c r="BH249" i="7"/>
  <c r="BG249" i="7"/>
  <c r="BF249" i="7"/>
  <c r="T249" i="7"/>
  <c r="R249" i="7"/>
  <c r="P249" i="7"/>
  <c r="BI245" i="7"/>
  <c r="BH245" i="7"/>
  <c r="BG245" i="7"/>
  <c r="BF245" i="7"/>
  <c r="T245" i="7"/>
  <c r="R245" i="7"/>
  <c r="P245" i="7"/>
  <c r="BI243" i="7"/>
  <c r="BH243" i="7"/>
  <c r="BG243" i="7"/>
  <c r="BF243" i="7"/>
  <c r="T243" i="7"/>
  <c r="R243" i="7"/>
  <c r="P243" i="7"/>
  <c r="BI241" i="7"/>
  <c r="BH241" i="7"/>
  <c r="BG241" i="7"/>
  <c r="BF241" i="7"/>
  <c r="T241" i="7"/>
  <c r="R241" i="7"/>
  <c r="P241" i="7"/>
  <c r="BI237" i="7"/>
  <c r="BH237" i="7"/>
  <c r="BG237" i="7"/>
  <c r="BF237" i="7"/>
  <c r="T237" i="7"/>
  <c r="R237" i="7"/>
  <c r="P237" i="7"/>
  <c r="BI233" i="7"/>
  <c r="BH233" i="7"/>
  <c r="BG233" i="7"/>
  <c r="BF233" i="7"/>
  <c r="T233" i="7"/>
  <c r="R233" i="7"/>
  <c r="P233" i="7"/>
  <c r="BI231" i="7"/>
  <c r="BH231" i="7"/>
  <c r="BG231" i="7"/>
  <c r="BF231" i="7"/>
  <c r="T231" i="7"/>
  <c r="R231" i="7"/>
  <c r="P231" i="7"/>
  <c r="BI227" i="7"/>
  <c r="BH227" i="7"/>
  <c r="BG227" i="7"/>
  <c r="BF227" i="7"/>
  <c r="T227" i="7"/>
  <c r="R227" i="7"/>
  <c r="P227" i="7"/>
  <c r="BI223" i="7"/>
  <c r="BH223" i="7"/>
  <c r="BG223" i="7"/>
  <c r="BF223" i="7"/>
  <c r="T223" i="7"/>
  <c r="R223" i="7"/>
  <c r="P223" i="7"/>
  <c r="BI219" i="7"/>
  <c r="BH219" i="7"/>
  <c r="BG219" i="7"/>
  <c r="BF219" i="7"/>
  <c r="T219" i="7"/>
  <c r="R219" i="7"/>
  <c r="P219" i="7"/>
  <c r="BI215" i="7"/>
  <c r="BH215" i="7"/>
  <c r="BG215" i="7"/>
  <c r="BF215" i="7"/>
  <c r="T215" i="7"/>
  <c r="R215" i="7"/>
  <c r="P215" i="7"/>
  <c r="BI211" i="7"/>
  <c r="BH211" i="7"/>
  <c r="BG211" i="7"/>
  <c r="BF211" i="7"/>
  <c r="T211" i="7"/>
  <c r="R211" i="7"/>
  <c r="P211" i="7"/>
  <c r="BI207" i="7"/>
  <c r="BH207" i="7"/>
  <c r="BG207" i="7"/>
  <c r="BF207" i="7"/>
  <c r="T207" i="7"/>
  <c r="R207" i="7"/>
  <c r="P207" i="7"/>
  <c r="BI203" i="7"/>
  <c r="BH203" i="7"/>
  <c r="BG203" i="7"/>
  <c r="BF203" i="7"/>
  <c r="T203" i="7"/>
  <c r="R203" i="7"/>
  <c r="P203" i="7"/>
  <c r="BI199" i="7"/>
  <c r="BH199" i="7"/>
  <c r="BG199" i="7"/>
  <c r="BF199" i="7"/>
  <c r="T199" i="7"/>
  <c r="R199" i="7"/>
  <c r="P199" i="7"/>
  <c r="BI196" i="7"/>
  <c r="BH196" i="7"/>
  <c r="BG196" i="7"/>
  <c r="BF196" i="7"/>
  <c r="T196" i="7"/>
  <c r="R196" i="7"/>
  <c r="P196" i="7"/>
  <c r="BI193" i="7"/>
  <c r="BH193" i="7"/>
  <c r="BG193" i="7"/>
  <c r="BF193" i="7"/>
  <c r="T193" i="7"/>
  <c r="R193" i="7"/>
  <c r="P193" i="7"/>
  <c r="BI190" i="7"/>
  <c r="BH190" i="7"/>
  <c r="BG190" i="7"/>
  <c r="BF190" i="7"/>
  <c r="T190" i="7"/>
  <c r="R190" i="7"/>
  <c r="P190" i="7"/>
  <c r="BI186" i="7"/>
  <c r="BH186" i="7"/>
  <c r="BG186" i="7"/>
  <c r="BF186" i="7"/>
  <c r="T186" i="7"/>
  <c r="R186" i="7"/>
  <c r="P186" i="7"/>
  <c r="BI177" i="7"/>
  <c r="BH177" i="7"/>
  <c r="BG177" i="7"/>
  <c r="BF177" i="7"/>
  <c r="T177" i="7"/>
  <c r="R177" i="7"/>
  <c r="P177" i="7"/>
  <c r="BI175" i="7"/>
  <c r="BH175" i="7"/>
  <c r="BG175" i="7"/>
  <c r="BF175" i="7"/>
  <c r="T175" i="7"/>
  <c r="R175" i="7"/>
  <c r="P175" i="7"/>
  <c r="BI172" i="7"/>
  <c r="BH172" i="7"/>
  <c r="BG172" i="7"/>
  <c r="BF172" i="7"/>
  <c r="T172" i="7"/>
  <c r="R172" i="7"/>
  <c r="P172" i="7"/>
  <c r="BI171" i="7"/>
  <c r="BH171" i="7"/>
  <c r="BG171" i="7"/>
  <c r="BF171" i="7"/>
  <c r="T171" i="7"/>
  <c r="R171" i="7"/>
  <c r="P171" i="7"/>
  <c r="BI164" i="7"/>
  <c r="BH164" i="7"/>
  <c r="BG164" i="7"/>
  <c r="BF164" i="7"/>
  <c r="T164" i="7"/>
  <c r="R164" i="7"/>
  <c r="P164" i="7"/>
  <c r="BI161" i="7"/>
  <c r="BH161" i="7"/>
  <c r="BG161" i="7"/>
  <c r="BF161" i="7"/>
  <c r="T161" i="7"/>
  <c r="R161" i="7"/>
  <c r="P161" i="7"/>
  <c r="BI158" i="7"/>
  <c r="BH158" i="7"/>
  <c r="BG158" i="7"/>
  <c r="BF158" i="7"/>
  <c r="T158" i="7"/>
  <c r="R158" i="7"/>
  <c r="P158" i="7"/>
  <c r="BI156" i="7"/>
  <c r="BH156" i="7"/>
  <c r="BG156" i="7"/>
  <c r="BF156" i="7"/>
  <c r="T156" i="7"/>
  <c r="R156" i="7"/>
  <c r="P156" i="7"/>
  <c r="BI147" i="7"/>
  <c r="BH147" i="7"/>
  <c r="BG147" i="7"/>
  <c r="BF147" i="7"/>
  <c r="T147" i="7"/>
  <c r="R147" i="7"/>
  <c r="P147" i="7"/>
  <c r="BI145" i="7"/>
  <c r="BH145" i="7"/>
  <c r="BG145" i="7"/>
  <c r="BF145" i="7"/>
  <c r="T145" i="7"/>
  <c r="R145" i="7"/>
  <c r="P145" i="7"/>
  <c r="BI142" i="7"/>
  <c r="BH142" i="7"/>
  <c r="BG142" i="7"/>
  <c r="BF142" i="7"/>
  <c r="T142" i="7"/>
  <c r="R142" i="7"/>
  <c r="P142" i="7"/>
  <c r="BI137" i="7"/>
  <c r="BH137" i="7"/>
  <c r="BG137" i="7"/>
  <c r="BF137" i="7"/>
  <c r="T137" i="7"/>
  <c r="R137" i="7"/>
  <c r="P137" i="7"/>
  <c r="BI133" i="7"/>
  <c r="BH133" i="7"/>
  <c r="BG133" i="7"/>
  <c r="BF133" i="7"/>
  <c r="T133" i="7"/>
  <c r="R133" i="7"/>
  <c r="P133" i="7"/>
  <c r="BI123" i="7"/>
  <c r="BH123" i="7"/>
  <c r="BG123" i="7"/>
  <c r="BF123" i="7"/>
  <c r="T123" i="7"/>
  <c r="R123" i="7"/>
  <c r="P123" i="7"/>
  <c r="BI120" i="7"/>
  <c r="BH120" i="7"/>
  <c r="BG120" i="7"/>
  <c r="BF120" i="7"/>
  <c r="T120" i="7"/>
  <c r="R120" i="7"/>
  <c r="P120" i="7"/>
  <c r="BI117" i="7"/>
  <c r="BH117" i="7"/>
  <c r="BG117" i="7"/>
  <c r="BF117" i="7"/>
  <c r="T117" i="7"/>
  <c r="R117" i="7"/>
  <c r="P117" i="7"/>
  <c r="BI111" i="7"/>
  <c r="BH111" i="7"/>
  <c r="BG111" i="7"/>
  <c r="BF111" i="7"/>
  <c r="T111" i="7"/>
  <c r="R111" i="7"/>
  <c r="P111" i="7"/>
  <c r="BI107" i="7"/>
  <c r="BH107" i="7"/>
  <c r="BG107" i="7"/>
  <c r="BF107" i="7"/>
  <c r="T107" i="7"/>
  <c r="R107" i="7"/>
  <c r="P107" i="7"/>
  <c r="BI103" i="7"/>
  <c r="BH103" i="7"/>
  <c r="BG103" i="7"/>
  <c r="BF103" i="7"/>
  <c r="T103" i="7"/>
  <c r="R103" i="7"/>
  <c r="P103" i="7"/>
  <c r="BI99" i="7"/>
  <c r="BH99" i="7"/>
  <c r="BG99" i="7"/>
  <c r="BF99" i="7"/>
  <c r="T99" i="7"/>
  <c r="R99" i="7"/>
  <c r="P99" i="7"/>
  <c r="J93" i="7"/>
  <c r="J92" i="7"/>
  <c r="F92" i="7"/>
  <c r="F90" i="7"/>
  <c r="E88" i="7"/>
  <c r="J59" i="7"/>
  <c r="J58" i="7"/>
  <c r="F58" i="7"/>
  <c r="F56" i="7"/>
  <c r="E54" i="7"/>
  <c r="J20" i="7"/>
  <c r="E20" i="7"/>
  <c r="F93" i="7" s="1"/>
  <c r="J19" i="7"/>
  <c r="J14" i="7"/>
  <c r="J56" i="7" s="1"/>
  <c r="E7" i="7"/>
  <c r="E50" i="7" s="1"/>
  <c r="J39" i="6"/>
  <c r="J38" i="6"/>
  <c r="AY60" i="1"/>
  <c r="J37" i="6"/>
  <c r="AX60" i="1" s="1"/>
  <c r="BI367" i="6"/>
  <c r="BH367" i="6"/>
  <c r="BG367" i="6"/>
  <c r="BF367" i="6"/>
  <c r="T367" i="6"/>
  <c r="T366" i="6"/>
  <c r="R367" i="6"/>
  <c r="R366" i="6" s="1"/>
  <c r="P367" i="6"/>
  <c r="P366" i="6"/>
  <c r="BI365" i="6"/>
  <c r="BH365" i="6"/>
  <c r="BG365" i="6"/>
  <c r="BF365" i="6"/>
  <c r="T365" i="6"/>
  <c r="R365" i="6"/>
  <c r="P365" i="6"/>
  <c r="BI362" i="6"/>
  <c r="BH362" i="6"/>
  <c r="BG362" i="6"/>
  <c r="BF362" i="6"/>
  <c r="T362" i="6"/>
  <c r="R362" i="6"/>
  <c r="P362" i="6"/>
  <c r="BI360" i="6"/>
  <c r="BH360" i="6"/>
  <c r="BG360" i="6"/>
  <c r="BF360" i="6"/>
  <c r="T360" i="6"/>
  <c r="R360" i="6"/>
  <c r="P360" i="6"/>
  <c r="BI359" i="6"/>
  <c r="BH359" i="6"/>
  <c r="BG359" i="6"/>
  <c r="BF359" i="6"/>
  <c r="T359" i="6"/>
  <c r="R359" i="6"/>
  <c r="P359" i="6"/>
  <c r="BI355" i="6"/>
  <c r="BH355" i="6"/>
  <c r="BG355" i="6"/>
  <c r="BF355" i="6"/>
  <c r="T355" i="6"/>
  <c r="R355" i="6"/>
  <c r="P355" i="6"/>
  <c r="BI354" i="6"/>
  <c r="BH354" i="6"/>
  <c r="BG354" i="6"/>
  <c r="BF354" i="6"/>
  <c r="T354" i="6"/>
  <c r="R354" i="6"/>
  <c r="P354" i="6"/>
  <c r="BI351" i="6"/>
  <c r="BH351" i="6"/>
  <c r="BG351" i="6"/>
  <c r="BF351" i="6"/>
  <c r="T351" i="6"/>
  <c r="R351" i="6"/>
  <c r="P351" i="6"/>
  <c r="BI347" i="6"/>
  <c r="BH347" i="6"/>
  <c r="BG347" i="6"/>
  <c r="BF347" i="6"/>
  <c r="T347" i="6"/>
  <c r="R347" i="6"/>
  <c r="P347" i="6"/>
  <c r="BI344" i="6"/>
  <c r="BH344" i="6"/>
  <c r="BG344" i="6"/>
  <c r="BF344" i="6"/>
  <c r="T344" i="6"/>
  <c r="R344" i="6"/>
  <c r="P344" i="6"/>
  <c r="BI342" i="6"/>
  <c r="BH342" i="6"/>
  <c r="BG342" i="6"/>
  <c r="BF342" i="6"/>
  <c r="T342" i="6"/>
  <c r="R342" i="6"/>
  <c r="P342" i="6"/>
  <c r="BI340" i="6"/>
  <c r="BH340" i="6"/>
  <c r="BG340" i="6"/>
  <c r="BF340" i="6"/>
  <c r="T340" i="6"/>
  <c r="R340" i="6"/>
  <c r="P340" i="6"/>
  <c r="BI337" i="6"/>
  <c r="BH337" i="6"/>
  <c r="BG337" i="6"/>
  <c r="BF337" i="6"/>
  <c r="T337" i="6"/>
  <c r="R337" i="6"/>
  <c r="P337" i="6"/>
  <c r="BI336" i="6"/>
  <c r="BH336" i="6"/>
  <c r="BG336" i="6"/>
  <c r="BF336" i="6"/>
  <c r="T336" i="6"/>
  <c r="R336" i="6"/>
  <c r="P336" i="6"/>
  <c r="BI334" i="6"/>
  <c r="BH334" i="6"/>
  <c r="BG334" i="6"/>
  <c r="BF334" i="6"/>
  <c r="T334" i="6"/>
  <c r="R334" i="6"/>
  <c r="P334" i="6"/>
  <c r="BI330" i="6"/>
  <c r="BH330" i="6"/>
  <c r="BG330" i="6"/>
  <c r="BF330" i="6"/>
  <c r="T330" i="6"/>
  <c r="T329" i="6"/>
  <c r="T328" i="6" s="1"/>
  <c r="R330" i="6"/>
  <c r="R329" i="6"/>
  <c r="R328" i="6"/>
  <c r="P330" i="6"/>
  <c r="P329" i="6" s="1"/>
  <c r="P328" i="6" s="1"/>
  <c r="BI326" i="6"/>
  <c r="BH326" i="6"/>
  <c r="BG326" i="6"/>
  <c r="BF326" i="6"/>
  <c r="T326" i="6"/>
  <c r="T325" i="6" s="1"/>
  <c r="R326" i="6"/>
  <c r="R325" i="6"/>
  <c r="P326" i="6"/>
  <c r="P325" i="6" s="1"/>
  <c r="BI322" i="6"/>
  <c r="BH322" i="6"/>
  <c r="BG322" i="6"/>
  <c r="BF322" i="6"/>
  <c r="T322" i="6"/>
  <c r="R322" i="6"/>
  <c r="P322" i="6"/>
  <c r="BI319" i="6"/>
  <c r="BH319" i="6"/>
  <c r="BG319" i="6"/>
  <c r="BF319" i="6"/>
  <c r="T319" i="6"/>
  <c r="R319" i="6"/>
  <c r="P319" i="6"/>
  <c r="BI313" i="6"/>
  <c r="BH313" i="6"/>
  <c r="BG313" i="6"/>
  <c r="BF313" i="6"/>
  <c r="T313" i="6"/>
  <c r="R313" i="6"/>
  <c r="P313" i="6"/>
  <c r="BI311" i="6"/>
  <c r="BH311" i="6"/>
  <c r="BG311" i="6"/>
  <c r="BF311" i="6"/>
  <c r="T311" i="6"/>
  <c r="R311" i="6"/>
  <c r="P311" i="6"/>
  <c r="BI308" i="6"/>
  <c r="BH308" i="6"/>
  <c r="BG308" i="6"/>
  <c r="BF308" i="6"/>
  <c r="T308" i="6"/>
  <c r="R308" i="6"/>
  <c r="P308" i="6"/>
  <c r="BI306" i="6"/>
  <c r="BH306" i="6"/>
  <c r="BG306" i="6"/>
  <c r="BF306" i="6"/>
  <c r="T306" i="6"/>
  <c r="R306" i="6"/>
  <c r="P306" i="6"/>
  <c r="BI302" i="6"/>
  <c r="BH302" i="6"/>
  <c r="BG302" i="6"/>
  <c r="BF302" i="6"/>
  <c r="T302" i="6"/>
  <c r="R302" i="6"/>
  <c r="P302" i="6"/>
  <c r="BI300" i="6"/>
  <c r="BH300" i="6"/>
  <c r="BG300" i="6"/>
  <c r="BF300" i="6"/>
  <c r="T300" i="6"/>
  <c r="R300" i="6"/>
  <c r="P300" i="6"/>
  <c r="BI298" i="6"/>
  <c r="BH298" i="6"/>
  <c r="BG298" i="6"/>
  <c r="BF298" i="6"/>
  <c r="T298" i="6"/>
  <c r="R298" i="6"/>
  <c r="P298" i="6"/>
  <c r="BI296" i="6"/>
  <c r="BH296" i="6"/>
  <c r="BG296" i="6"/>
  <c r="BF296" i="6"/>
  <c r="T296" i="6"/>
  <c r="R296" i="6"/>
  <c r="P296" i="6"/>
  <c r="BI294" i="6"/>
  <c r="BH294" i="6"/>
  <c r="BG294" i="6"/>
  <c r="BF294" i="6"/>
  <c r="T294" i="6"/>
  <c r="R294" i="6"/>
  <c r="P294" i="6"/>
  <c r="BI290" i="6"/>
  <c r="BH290" i="6"/>
  <c r="BG290" i="6"/>
  <c r="BF290" i="6"/>
  <c r="T290" i="6"/>
  <c r="R290" i="6"/>
  <c r="P290" i="6"/>
  <c r="BI287" i="6"/>
  <c r="BH287" i="6"/>
  <c r="BG287" i="6"/>
  <c r="BF287" i="6"/>
  <c r="T287" i="6"/>
  <c r="R287" i="6"/>
  <c r="P287" i="6"/>
  <c r="BI280" i="6"/>
  <c r="BH280" i="6"/>
  <c r="BG280" i="6"/>
  <c r="BF280" i="6"/>
  <c r="T280" i="6"/>
  <c r="R280" i="6"/>
  <c r="P280" i="6"/>
  <c r="BI278" i="6"/>
  <c r="BH278" i="6"/>
  <c r="BG278" i="6"/>
  <c r="BF278" i="6"/>
  <c r="T278" i="6"/>
  <c r="R278" i="6"/>
  <c r="P278" i="6"/>
  <c r="BI276" i="6"/>
  <c r="BH276" i="6"/>
  <c r="BG276" i="6"/>
  <c r="BF276" i="6"/>
  <c r="T276" i="6"/>
  <c r="R276" i="6"/>
  <c r="P276" i="6"/>
  <c r="BI274" i="6"/>
  <c r="BH274" i="6"/>
  <c r="BG274" i="6"/>
  <c r="BF274" i="6"/>
  <c r="T274" i="6"/>
  <c r="R274" i="6"/>
  <c r="P274" i="6"/>
  <c r="BI272" i="6"/>
  <c r="BH272" i="6"/>
  <c r="BG272" i="6"/>
  <c r="BF272" i="6"/>
  <c r="T272" i="6"/>
  <c r="R272" i="6"/>
  <c r="P272" i="6"/>
  <c r="BI270" i="6"/>
  <c r="BH270" i="6"/>
  <c r="BG270" i="6"/>
  <c r="BF270" i="6"/>
  <c r="T270" i="6"/>
  <c r="R270" i="6"/>
  <c r="P270" i="6"/>
  <c r="BI263" i="6"/>
  <c r="BH263" i="6"/>
  <c r="BG263" i="6"/>
  <c r="BF263" i="6"/>
  <c r="T263" i="6"/>
  <c r="R263" i="6"/>
  <c r="P263" i="6"/>
  <c r="BI261" i="6"/>
  <c r="BH261" i="6"/>
  <c r="BG261" i="6"/>
  <c r="BF261" i="6"/>
  <c r="T261" i="6"/>
  <c r="R261" i="6"/>
  <c r="P261" i="6"/>
  <c r="BI259" i="6"/>
  <c r="BH259" i="6"/>
  <c r="BG259" i="6"/>
  <c r="BF259" i="6"/>
  <c r="T259" i="6"/>
  <c r="R259" i="6"/>
  <c r="P259" i="6"/>
  <c r="BI255" i="6"/>
  <c r="BH255" i="6"/>
  <c r="BG255" i="6"/>
  <c r="BF255" i="6"/>
  <c r="T255" i="6"/>
  <c r="R255" i="6"/>
  <c r="P255" i="6"/>
  <c r="BI251" i="6"/>
  <c r="BH251" i="6"/>
  <c r="BG251" i="6"/>
  <c r="BF251" i="6"/>
  <c r="T251" i="6"/>
  <c r="R251" i="6"/>
  <c r="P251" i="6"/>
  <c r="BI249" i="6"/>
  <c r="BH249" i="6"/>
  <c r="BG249" i="6"/>
  <c r="BF249" i="6"/>
  <c r="T249" i="6"/>
  <c r="R249" i="6"/>
  <c r="P249" i="6"/>
  <c r="BI245" i="6"/>
  <c r="BH245" i="6"/>
  <c r="BG245" i="6"/>
  <c r="BF245" i="6"/>
  <c r="T245" i="6"/>
  <c r="R245" i="6"/>
  <c r="P245" i="6"/>
  <c r="BI241" i="6"/>
  <c r="BH241" i="6"/>
  <c r="BG241" i="6"/>
  <c r="BF241" i="6"/>
  <c r="T241" i="6"/>
  <c r="R241" i="6"/>
  <c r="P241" i="6"/>
  <c r="BI237" i="6"/>
  <c r="BH237" i="6"/>
  <c r="BG237" i="6"/>
  <c r="BF237" i="6"/>
  <c r="T237" i="6"/>
  <c r="R237" i="6"/>
  <c r="P237" i="6"/>
  <c r="BI233" i="6"/>
  <c r="BH233" i="6"/>
  <c r="BG233" i="6"/>
  <c r="BF233" i="6"/>
  <c r="T233" i="6"/>
  <c r="R233" i="6"/>
  <c r="P233" i="6"/>
  <c r="BI229" i="6"/>
  <c r="BH229" i="6"/>
  <c r="BG229" i="6"/>
  <c r="BF229" i="6"/>
  <c r="T229" i="6"/>
  <c r="R229" i="6"/>
  <c r="P229" i="6"/>
  <c r="BI225" i="6"/>
  <c r="BH225" i="6"/>
  <c r="BG225" i="6"/>
  <c r="BF225" i="6"/>
  <c r="T225" i="6"/>
  <c r="R225" i="6"/>
  <c r="P225" i="6"/>
  <c r="BI221" i="6"/>
  <c r="BH221" i="6"/>
  <c r="BG221" i="6"/>
  <c r="BF221" i="6"/>
  <c r="T221" i="6"/>
  <c r="R221" i="6"/>
  <c r="P221" i="6"/>
  <c r="BI217" i="6"/>
  <c r="BH217" i="6"/>
  <c r="BG217" i="6"/>
  <c r="BF217" i="6"/>
  <c r="T217" i="6"/>
  <c r="R217" i="6"/>
  <c r="P217" i="6"/>
  <c r="BI214" i="6"/>
  <c r="BH214" i="6"/>
  <c r="BG214" i="6"/>
  <c r="BF214" i="6"/>
  <c r="T214" i="6"/>
  <c r="R214" i="6"/>
  <c r="P214" i="6"/>
  <c r="BI211" i="6"/>
  <c r="BH211" i="6"/>
  <c r="BG211" i="6"/>
  <c r="BF211" i="6"/>
  <c r="T211" i="6"/>
  <c r="R211" i="6"/>
  <c r="P211" i="6"/>
  <c r="BI208" i="6"/>
  <c r="BH208" i="6"/>
  <c r="BG208" i="6"/>
  <c r="BF208" i="6"/>
  <c r="T208" i="6"/>
  <c r="R208" i="6"/>
  <c r="P208" i="6"/>
  <c r="BI204" i="6"/>
  <c r="BH204" i="6"/>
  <c r="BG204" i="6"/>
  <c r="BF204" i="6"/>
  <c r="T204" i="6"/>
  <c r="R204" i="6"/>
  <c r="P204" i="6"/>
  <c r="BI195" i="6"/>
  <c r="BH195" i="6"/>
  <c r="BG195" i="6"/>
  <c r="BF195" i="6"/>
  <c r="T195" i="6"/>
  <c r="R195" i="6"/>
  <c r="P195" i="6"/>
  <c r="BI193" i="6"/>
  <c r="BH193" i="6"/>
  <c r="BG193" i="6"/>
  <c r="BF193" i="6"/>
  <c r="T193" i="6"/>
  <c r="R193" i="6"/>
  <c r="P193" i="6"/>
  <c r="BI191" i="6"/>
  <c r="BH191" i="6"/>
  <c r="BG191" i="6"/>
  <c r="BF191" i="6"/>
  <c r="T191" i="6"/>
  <c r="R191" i="6"/>
  <c r="P191" i="6"/>
  <c r="BI189" i="6"/>
  <c r="BH189" i="6"/>
  <c r="BG189" i="6"/>
  <c r="BF189" i="6"/>
  <c r="T189" i="6"/>
  <c r="R189" i="6"/>
  <c r="P189" i="6"/>
  <c r="BI186" i="6"/>
  <c r="BH186" i="6"/>
  <c r="BG186" i="6"/>
  <c r="BF186" i="6"/>
  <c r="T186" i="6"/>
  <c r="R186" i="6"/>
  <c r="P186" i="6"/>
  <c r="BI179" i="6"/>
  <c r="BH179" i="6"/>
  <c r="BG179" i="6"/>
  <c r="BF179" i="6"/>
  <c r="T179" i="6"/>
  <c r="R179" i="6"/>
  <c r="P179" i="6"/>
  <c r="BI170" i="6"/>
  <c r="BH170" i="6"/>
  <c r="BG170" i="6"/>
  <c r="BF170" i="6"/>
  <c r="T170" i="6"/>
  <c r="R170" i="6"/>
  <c r="P170" i="6"/>
  <c r="BI167" i="6"/>
  <c r="BH167" i="6"/>
  <c r="BG167" i="6"/>
  <c r="BF167" i="6"/>
  <c r="T167" i="6"/>
  <c r="R167" i="6"/>
  <c r="P167" i="6"/>
  <c r="BI164" i="6"/>
  <c r="BH164" i="6"/>
  <c r="BG164" i="6"/>
  <c r="BF164" i="6"/>
  <c r="T164" i="6"/>
  <c r="R164" i="6"/>
  <c r="P164" i="6"/>
  <c r="BI162" i="6"/>
  <c r="BH162" i="6"/>
  <c r="BG162" i="6"/>
  <c r="BF162" i="6"/>
  <c r="T162" i="6"/>
  <c r="R162" i="6"/>
  <c r="P162" i="6"/>
  <c r="BI153" i="6"/>
  <c r="BH153" i="6"/>
  <c r="BG153" i="6"/>
  <c r="BF153" i="6"/>
  <c r="T153" i="6"/>
  <c r="R153" i="6"/>
  <c r="P153" i="6"/>
  <c r="BI151" i="6"/>
  <c r="BH151" i="6"/>
  <c r="BG151" i="6"/>
  <c r="BF151" i="6"/>
  <c r="T151" i="6"/>
  <c r="R151" i="6"/>
  <c r="P151" i="6"/>
  <c r="BI148" i="6"/>
  <c r="BH148" i="6"/>
  <c r="BG148" i="6"/>
  <c r="BF148" i="6"/>
  <c r="T148" i="6"/>
  <c r="R148" i="6"/>
  <c r="P148" i="6"/>
  <c r="BI140" i="6"/>
  <c r="BH140" i="6"/>
  <c r="BG140" i="6"/>
  <c r="BF140" i="6"/>
  <c r="T140" i="6"/>
  <c r="R140" i="6"/>
  <c r="P140" i="6"/>
  <c r="BI136" i="6"/>
  <c r="BH136" i="6"/>
  <c r="BG136" i="6"/>
  <c r="BF136" i="6"/>
  <c r="T136" i="6"/>
  <c r="R136" i="6"/>
  <c r="P136" i="6"/>
  <c r="BI132" i="6"/>
  <c r="BH132" i="6"/>
  <c r="BG132" i="6"/>
  <c r="BF132" i="6"/>
  <c r="T132" i="6"/>
  <c r="R132" i="6"/>
  <c r="P132" i="6"/>
  <c r="BI122" i="6"/>
  <c r="BH122" i="6"/>
  <c r="BG122" i="6"/>
  <c r="BF122" i="6"/>
  <c r="T122" i="6"/>
  <c r="R122" i="6"/>
  <c r="P122" i="6"/>
  <c r="BI119" i="6"/>
  <c r="BH119" i="6"/>
  <c r="BG119" i="6"/>
  <c r="BF119" i="6"/>
  <c r="T119" i="6"/>
  <c r="R119" i="6"/>
  <c r="P119" i="6"/>
  <c r="BI116" i="6"/>
  <c r="BH116" i="6"/>
  <c r="BG116" i="6"/>
  <c r="BF116" i="6"/>
  <c r="T116" i="6"/>
  <c r="R116" i="6"/>
  <c r="P116" i="6"/>
  <c r="BI114" i="6"/>
  <c r="BH114" i="6"/>
  <c r="BG114" i="6"/>
  <c r="BF114" i="6"/>
  <c r="T114" i="6"/>
  <c r="R114" i="6"/>
  <c r="P114" i="6"/>
  <c r="BI110" i="6"/>
  <c r="BH110" i="6"/>
  <c r="BG110" i="6"/>
  <c r="BF110" i="6"/>
  <c r="T110" i="6"/>
  <c r="R110" i="6"/>
  <c r="P110" i="6"/>
  <c r="BI106" i="6"/>
  <c r="BH106" i="6"/>
  <c r="BG106" i="6"/>
  <c r="BF106" i="6"/>
  <c r="T106" i="6"/>
  <c r="R106" i="6"/>
  <c r="P106" i="6"/>
  <c r="BI104" i="6"/>
  <c r="BH104" i="6"/>
  <c r="BG104" i="6"/>
  <c r="BF104" i="6"/>
  <c r="T104" i="6"/>
  <c r="R104" i="6"/>
  <c r="P104" i="6"/>
  <c r="J98" i="6"/>
  <c r="J97" i="6"/>
  <c r="F97" i="6"/>
  <c r="F95" i="6"/>
  <c r="E93" i="6"/>
  <c r="J59" i="6"/>
  <c r="J58" i="6"/>
  <c r="F58" i="6"/>
  <c r="F56" i="6"/>
  <c r="E54" i="6"/>
  <c r="J20" i="6"/>
  <c r="E20" i="6"/>
  <c r="F98" i="6" s="1"/>
  <c r="J19" i="6"/>
  <c r="J14" i="6"/>
  <c r="J95" i="6" s="1"/>
  <c r="E7" i="6"/>
  <c r="E50" i="6" s="1"/>
  <c r="J39" i="5"/>
  <c r="J38" i="5"/>
  <c r="AY59" i="1"/>
  <c r="J37" i="5"/>
  <c r="AX59" i="1"/>
  <c r="BI305" i="5"/>
  <c r="BH305" i="5"/>
  <c r="BG305" i="5"/>
  <c r="BF305" i="5"/>
  <c r="T305" i="5"/>
  <c r="T304" i="5"/>
  <c r="R305" i="5"/>
  <c r="R304" i="5" s="1"/>
  <c r="P305" i="5"/>
  <c r="P304" i="5"/>
  <c r="BI303" i="5"/>
  <c r="BH303" i="5"/>
  <c r="BG303" i="5"/>
  <c r="BF303" i="5"/>
  <c r="T303" i="5"/>
  <c r="R303" i="5"/>
  <c r="P303" i="5"/>
  <c r="BI300" i="5"/>
  <c r="BH300" i="5"/>
  <c r="BG300" i="5"/>
  <c r="BF300" i="5"/>
  <c r="T300" i="5"/>
  <c r="R300" i="5"/>
  <c r="P300" i="5"/>
  <c r="BI298" i="5"/>
  <c r="BH298" i="5"/>
  <c r="BG298" i="5"/>
  <c r="BF298" i="5"/>
  <c r="T298" i="5"/>
  <c r="R298" i="5"/>
  <c r="P298" i="5"/>
  <c r="BI297" i="5"/>
  <c r="BH297" i="5"/>
  <c r="BG297" i="5"/>
  <c r="BF297" i="5"/>
  <c r="T297" i="5"/>
  <c r="R297" i="5"/>
  <c r="P297" i="5"/>
  <c r="BI293" i="5"/>
  <c r="BH293" i="5"/>
  <c r="BG293" i="5"/>
  <c r="BF293" i="5"/>
  <c r="T293" i="5"/>
  <c r="R293" i="5"/>
  <c r="P293" i="5"/>
  <c r="BI292" i="5"/>
  <c r="BH292" i="5"/>
  <c r="BG292" i="5"/>
  <c r="BF292" i="5"/>
  <c r="T292" i="5"/>
  <c r="R292" i="5"/>
  <c r="P292" i="5"/>
  <c r="BI289" i="5"/>
  <c r="BH289" i="5"/>
  <c r="BG289" i="5"/>
  <c r="BF289" i="5"/>
  <c r="T289" i="5"/>
  <c r="R289" i="5"/>
  <c r="P289" i="5"/>
  <c r="BI285" i="5"/>
  <c r="BH285" i="5"/>
  <c r="BG285" i="5"/>
  <c r="BF285" i="5"/>
  <c r="T285" i="5"/>
  <c r="T284" i="5" s="1"/>
  <c r="R285" i="5"/>
  <c r="R284" i="5" s="1"/>
  <c r="P285" i="5"/>
  <c r="P284" i="5" s="1"/>
  <c r="BI281" i="5"/>
  <c r="BH281" i="5"/>
  <c r="BG281" i="5"/>
  <c r="BF281" i="5"/>
  <c r="T281" i="5"/>
  <c r="R281" i="5"/>
  <c r="P281" i="5"/>
  <c r="BI278" i="5"/>
  <c r="BH278" i="5"/>
  <c r="BG278" i="5"/>
  <c r="BF278" i="5"/>
  <c r="T278" i="5"/>
  <c r="R278" i="5"/>
  <c r="P278" i="5"/>
  <c r="BI276" i="5"/>
  <c r="BH276" i="5"/>
  <c r="BG276" i="5"/>
  <c r="BF276" i="5"/>
  <c r="T276" i="5"/>
  <c r="R276" i="5"/>
  <c r="P276" i="5"/>
  <c r="BI273" i="5"/>
  <c r="BH273" i="5"/>
  <c r="BG273" i="5"/>
  <c r="BF273" i="5"/>
  <c r="T273" i="5"/>
  <c r="R273" i="5"/>
  <c r="P273" i="5"/>
  <c r="BI271" i="5"/>
  <c r="BH271" i="5"/>
  <c r="BG271" i="5"/>
  <c r="BF271" i="5"/>
  <c r="T271" i="5"/>
  <c r="R271" i="5"/>
  <c r="P271" i="5"/>
  <c r="BI267" i="5"/>
  <c r="BH267" i="5"/>
  <c r="BG267" i="5"/>
  <c r="BF267" i="5"/>
  <c r="T267" i="5"/>
  <c r="R267" i="5"/>
  <c r="P267" i="5"/>
  <c r="BI265" i="5"/>
  <c r="BH265" i="5"/>
  <c r="BG265" i="5"/>
  <c r="BF265" i="5"/>
  <c r="T265" i="5"/>
  <c r="R265" i="5"/>
  <c r="P265" i="5"/>
  <c r="BI263" i="5"/>
  <c r="BH263" i="5"/>
  <c r="BG263" i="5"/>
  <c r="BF263" i="5"/>
  <c r="T263" i="5"/>
  <c r="R263" i="5"/>
  <c r="P263" i="5"/>
  <c r="BI261" i="5"/>
  <c r="BH261" i="5"/>
  <c r="BG261" i="5"/>
  <c r="BF261" i="5"/>
  <c r="T261" i="5"/>
  <c r="R261" i="5"/>
  <c r="P261" i="5"/>
  <c r="BI259" i="5"/>
  <c r="BH259" i="5"/>
  <c r="BG259" i="5"/>
  <c r="BF259" i="5"/>
  <c r="T259" i="5"/>
  <c r="R259" i="5"/>
  <c r="P259" i="5"/>
  <c r="BI255" i="5"/>
  <c r="BH255" i="5"/>
  <c r="BG255" i="5"/>
  <c r="BF255" i="5"/>
  <c r="T255" i="5"/>
  <c r="R255" i="5"/>
  <c r="P255" i="5"/>
  <c r="BI252" i="5"/>
  <c r="BH252" i="5"/>
  <c r="BG252" i="5"/>
  <c r="BF252" i="5"/>
  <c r="T252" i="5"/>
  <c r="R252" i="5"/>
  <c r="P252" i="5"/>
  <c r="BI245" i="5"/>
  <c r="BH245" i="5"/>
  <c r="BG245" i="5"/>
  <c r="BF245" i="5"/>
  <c r="T245" i="5"/>
  <c r="R245" i="5"/>
  <c r="P245" i="5"/>
  <c r="BI243" i="5"/>
  <c r="BH243" i="5"/>
  <c r="BG243" i="5"/>
  <c r="BF243" i="5"/>
  <c r="T243" i="5"/>
  <c r="R243" i="5"/>
  <c r="P243" i="5"/>
  <c r="BI241" i="5"/>
  <c r="BH241" i="5"/>
  <c r="BG241" i="5"/>
  <c r="BF241" i="5"/>
  <c r="T241" i="5"/>
  <c r="R241" i="5"/>
  <c r="P241" i="5"/>
  <c r="BI239" i="5"/>
  <c r="BH239" i="5"/>
  <c r="BG239" i="5"/>
  <c r="BF239" i="5"/>
  <c r="T239" i="5"/>
  <c r="R239" i="5"/>
  <c r="P239" i="5"/>
  <c r="BI237" i="5"/>
  <c r="BH237" i="5"/>
  <c r="BG237" i="5"/>
  <c r="BF237" i="5"/>
  <c r="T237" i="5"/>
  <c r="R237" i="5"/>
  <c r="P237" i="5"/>
  <c r="BI235" i="5"/>
  <c r="BH235" i="5"/>
  <c r="BG235" i="5"/>
  <c r="BF235" i="5"/>
  <c r="T235" i="5"/>
  <c r="R235" i="5"/>
  <c r="P235" i="5"/>
  <c r="BI228" i="5"/>
  <c r="BH228" i="5"/>
  <c r="BG228" i="5"/>
  <c r="BF228" i="5"/>
  <c r="T228" i="5"/>
  <c r="R228" i="5"/>
  <c r="P228" i="5"/>
  <c r="BI224" i="5"/>
  <c r="BH224" i="5"/>
  <c r="BG224" i="5"/>
  <c r="BF224" i="5"/>
  <c r="T224" i="5"/>
  <c r="R224" i="5"/>
  <c r="P224" i="5"/>
  <c r="BI220" i="5"/>
  <c r="BH220" i="5"/>
  <c r="BG220" i="5"/>
  <c r="BF220" i="5"/>
  <c r="T220" i="5"/>
  <c r="R220" i="5"/>
  <c r="P220" i="5"/>
  <c r="BI218" i="5"/>
  <c r="BH218" i="5"/>
  <c r="BG218" i="5"/>
  <c r="BF218" i="5"/>
  <c r="T218" i="5"/>
  <c r="R218" i="5"/>
  <c r="P218" i="5"/>
  <c r="BI214" i="5"/>
  <c r="BH214" i="5"/>
  <c r="BG214" i="5"/>
  <c r="BF214" i="5"/>
  <c r="T214" i="5"/>
  <c r="R214" i="5"/>
  <c r="P214" i="5"/>
  <c r="BI210" i="5"/>
  <c r="BH210" i="5"/>
  <c r="BG210" i="5"/>
  <c r="BF210" i="5"/>
  <c r="T210" i="5"/>
  <c r="R210" i="5"/>
  <c r="P210" i="5"/>
  <c r="BI206" i="5"/>
  <c r="BH206" i="5"/>
  <c r="BG206" i="5"/>
  <c r="BF206" i="5"/>
  <c r="T206" i="5"/>
  <c r="R206" i="5"/>
  <c r="P206" i="5"/>
  <c r="BI202" i="5"/>
  <c r="BH202" i="5"/>
  <c r="BG202" i="5"/>
  <c r="BF202" i="5"/>
  <c r="T202" i="5"/>
  <c r="R202" i="5"/>
  <c r="P202" i="5"/>
  <c r="BI198" i="5"/>
  <c r="BH198" i="5"/>
  <c r="BG198" i="5"/>
  <c r="BF198" i="5"/>
  <c r="T198" i="5"/>
  <c r="R198" i="5"/>
  <c r="P198" i="5"/>
  <c r="BI194" i="5"/>
  <c r="BH194" i="5"/>
  <c r="BG194" i="5"/>
  <c r="BF194" i="5"/>
  <c r="T194" i="5"/>
  <c r="R194" i="5"/>
  <c r="P194" i="5"/>
  <c r="BI190" i="5"/>
  <c r="BH190" i="5"/>
  <c r="BG190" i="5"/>
  <c r="BF190" i="5"/>
  <c r="T190" i="5"/>
  <c r="R190" i="5"/>
  <c r="P190" i="5"/>
  <c r="BI186" i="5"/>
  <c r="BH186" i="5"/>
  <c r="BG186" i="5"/>
  <c r="BF186" i="5"/>
  <c r="T186" i="5"/>
  <c r="R186" i="5"/>
  <c r="P186" i="5"/>
  <c r="BI183" i="5"/>
  <c r="BH183" i="5"/>
  <c r="BG183" i="5"/>
  <c r="BF183" i="5"/>
  <c r="T183" i="5"/>
  <c r="R183" i="5"/>
  <c r="P183" i="5"/>
  <c r="BI180" i="5"/>
  <c r="BH180" i="5"/>
  <c r="BG180" i="5"/>
  <c r="BF180" i="5"/>
  <c r="T180" i="5"/>
  <c r="R180" i="5"/>
  <c r="P180" i="5"/>
  <c r="BI177" i="5"/>
  <c r="BH177" i="5"/>
  <c r="BG177" i="5"/>
  <c r="BF177" i="5"/>
  <c r="T177" i="5"/>
  <c r="R177" i="5"/>
  <c r="P177" i="5"/>
  <c r="BI173" i="5"/>
  <c r="BH173" i="5"/>
  <c r="BG173" i="5"/>
  <c r="BF173" i="5"/>
  <c r="T173" i="5"/>
  <c r="R173" i="5"/>
  <c r="P173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R147" i="5"/>
  <c r="P147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BI123" i="5"/>
  <c r="BH123" i="5"/>
  <c r="BG123" i="5"/>
  <c r="BF123" i="5"/>
  <c r="T123" i="5"/>
  <c r="R123" i="5"/>
  <c r="P123" i="5"/>
  <c r="BI119" i="5"/>
  <c r="BH119" i="5"/>
  <c r="BG119" i="5"/>
  <c r="BF119" i="5"/>
  <c r="T119" i="5"/>
  <c r="R119" i="5"/>
  <c r="P119" i="5"/>
  <c r="BI109" i="5"/>
  <c r="BH109" i="5"/>
  <c r="BG109" i="5"/>
  <c r="BF109" i="5"/>
  <c r="T109" i="5"/>
  <c r="R109" i="5"/>
  <c r="P109" i="5"/>
  <c r="BI106" i="5"/>
  <c r="BH106" i="5"/>
  <c r="BG106" i="5"/>
  <c r="BF106" i="5"/>
  <c r="T106" i="5"/>
  <c r="R106" i="5"/>
  <c r="P106" i="5"/>
  <c r="BI103" i="5"/>
  <c r="BH103" i="5"/>
  <c r="BG103" i="5"/>
  <c r="BF103" i="5"/>
  <c r="T103" i="5"/>
  <c r="R103" i="5"/>
  <c r="P103" i="5"/>
  <c r="BI99" i="5"/>
  <c r="BH99" i="5"/>
  <c r="BG99" i="5"/>
  <c r="BF99" i="5"/>
  <c r="T99" i="5"/>
  <c r="R99" i="5"/>
  <c r="P99" i="5"/>
  <c r="J93" i="5"/>
  <c r="J92" i="5"/>
  <c r="F92" i="5"/>
  <c r="F90" i="5"/>
  <c r="E88" i="5"/>
  <c r="J59" i="5"/>
  <c r="J58" i="5"/>
  <c r="F58" i="5"/>
  <c r="F56" i="5"/>
  <c r="E54" i="5"/>
  <c r="J20" i="5"/>
  <c r="E20" i="5"/>
  <c r="F93" i="5" s="1"/>
  <c r="J19" i="5"/>
  <c r="J14" i="5"/>
  <c r="J90" i="5" s="1"/>
  <c r="E7" i="5"/>
  <c r="E84" i="5"/>
  <c r="J39" i="4"/>
  <c r="J38" i="4"/>
  <c r="AY58" i="1"/>
  <c r="J37" i="4"/>
  <c r="AX58" i="1" s="1"/>
  <c r="BI323" i="4"/>
  <c r="BH323" i="4"/>
  <c r="BG323" i="4"/>
  <c r="BF323" i="4"/>
  <c r="T323" i="4"/>
  <c r="T322" i="4"/>
  <c r="R323" i="4"/>
  <c r="R322" i="4" s="1"/>
  <c r="P323" i="4"/>
  <c r="P322" i="4"/>
  <c r="BI321" i="4"/>
  <c r="BH321" i="4"/>
  <c r="BG321" i="4"/>
  <c r="BF321" i="4"/>
  <c r="T321" i="4"/>
  <c r="R321" i="4"/>
  <c r="P321" i="4"/>
  <c r="BI318" i="4"/>
  <c r="BH318" i="4"/>
  <c r="BG318" i="4"/>
  <c r="BF318" i="4"/>
  <c r="T318" i="4"/>
  <c r="R318" i="4"/>
  <c r="P318" i="4"/>
  <c r="BI316" i="4"/>
  <c r="BH316" i="4"/>
  <c r="BG316" i="4"/>
  <c r="BF316" i="4"/>
  <c r="T316" i="4"/>
  <c r="R316" i="4"/>
  <c r="P316" i="4"/>
  <c r="BI315" i="4"/>
  <c r="BH315" i="4"/>
  <c r="BG315" i="4"/>
  <c r="BF315" i="4"/>
  <c r="T315" i="4"/>
  <c r="R315" i="4"/>
  <c r="P315" i="4"/>
  <c r="BI311" i="4"/>
  <c r="BH311" i="4"/>
  <c r="BG311" i="4"/>
  <c r="BF311" i="4"/>
  <c r="T311" i="4"/>
  <c r="R311" i="4"/>
  <c r="P311" i="4"/>
  <c r="BI310" i="4"/>
  <c r="BH310" i="4"/>
  <c r="BG310" i="4"/>
  <c r="BF310" i="4"/>
  <c r="T310" i="4"/>
  <c r="R310" i="4"/>
  <c r="P310" i="4"/>
  <c r="BI307" i="4"/>
  <c r="BH307" i="4"/>
  <c r="BG307" i="4"/>
  <c r="BF307" i="4"/>
  <c r="T307" i="4"/>
  <c r="R307" i="4"/>
  <c r="P307" i="4"/>
  <c r="BI303" i="4"/>
  <c r="BH303" i="4"/>
  <c r="BG303" i="4"/>
  <c r="BF303" i="4"/>
  <c r="T303" i="4"/>
  <c r="T302" i="4" s="1"/>
  <c r="R303" i="4"/>
  <c r="R302" i="4"/>
  <c r="P303" i="4"/>
  <c r="P302" i="4" s="1"/>
  <c r="BI299" i="4"/>
  <c r="BH299" i="4"/>
  <c r="BG299" i="4"/>
  <c r="BF299" i="4"/>
  <c r="T299" i="4"/>
  <c r="R299" i="4"/>
  <c r="P299" i="4"/>
  <c r="BI296" i="4"/>
  <c r="BH296" i="4"/>
  <c r="BG296" i="4"/>
  <c r="BF296" i="4"/>
  <c r="T296" i="4"/>
  <c r="R296" i="4"/>
  <c r="P296" i="4"/>
  <c r="BI291" i="4"/>
  <c r="BH291" i="4"/>
  <c r="BG291" i="4"/>
  <c r="BF291" i="4"/>
  <c r="T291" i="4"/>
  <c r="R291" i="4"/>
  <c r="P291" i="4"/>
  <c r="BI289" i="4"/>
  <c r="BH289" i="4"/>
  <c r="BG289" i="4"/>
  <c r="BF289" i="4"/>
  <c r="T289" i="4"/>
  <c r="R289" i="4"/>
  <c r="P289" i="4"/>
  <c r="BI286" i="4"/>
  <c r="BH286" i="4"/>
  <c r="BG286" i="4"/>
  <c r="BF286" i="4"/>
  <c r="T286" i="4"/>
  <c r="R286" i="4"/>
  <c r="P286" i="4"/>
  <c r="BI284" i="4"/>
  <c r="BH284" i="4"/>
  <c r="BG284" i="4"/>
  <c r="BF284" i="4"/>
  <c r="T284" i="4"/>
  <c r="R284" i="4"/>
  <c r="P284" i="4"/>
  <c r="BI280" i="4"/>
  <c r="BH280" i="4"/>
  <c r="BG280" i="4"/>
  <c r="BF280" i="4"/>
  <c r="T280" i="4"/>
  <c r="R280" i="4"/>
  <c r="P280" i="4"/>
  <c r="BI278" i="4"/>
  <c r="BH278" i="4"/>
  <c r="BG278" i="4"/>
  <c r="BF278" i="4"/>
  <c r="T278" i="4"/>
  <c r="R278" i="4"/>
  <c r="P278" i="4"/>
  <c r="BI276" i="4"/>
  <c r="BH276" i="4"/>
  <c r="BG276" i="4"/>
  <c r="BF276" i="4"/>
  <c r="T276" i="4"/>
  <c r="R276" i="4"/>
  <c r="P276" i="4"/>
  <c r="BI274" i="4"/>
  <c r="BH274" i="4"/>
  <c r="BG274" i="4"/>
  <c r="BF274" i="4"/>
  <c r="T274" i="4"/>
  <c r="R274" i="4"/>
  <c r="P274" i="4"/>
  <c r="BI272" i="4"/>
  <c r="BH272" i="4"/>
  <c r="BG272" i="4"/>
  <c r="BF272" i="4"/>
  <c r="T272" i="4"/>
  <c r="R272" i="4"/>
  <c r="P272" i="4"/>
  <c r="BI268" i="4"/>
  <c r="BH268" i="4"/>
  <c r="BG268" i="4"/>
  <c r="BF268" i="4"/>
  <c r="T268" i="4"/>
  <c r="R268" i="4"/>
  <c r="P268" i="4"/>
  <c r="BI266" i="4"/>
  <c r="BH266" i="4"/>
  <c r="BG266" i="4"/>
  <c r="BF266" i="4"/>
  <c r="T266" i="4"/>
  <c r="R266" i="4"/>
  <c r="P266" i="4"/>
  <c r="BI263" i="4"/>
  <c r="BH263" i="4"/>
  <c r="BG263" i="4"/>
  <c r="BF263" i="4"/>
  <c r="T263" i="4"/>
  <c r="R263" i="4"/>
  <c r="P263" i="4"/>
  <c r="BI256" i="4"/>
  <c r="BH256" i="4"/>
  <c r="BG256" i="4"/>
  <c r="BF256" i="4"/>
  <c r="T256" i="4"/>
  <c r="R256" i="4"/>
  <c r="P256" i="4"/>
  <c r="BI254" i="4"/>
  <c r="BH254" i="4"/>
  <c r="BG254" i="4"/>
  <c r="BF254" i="4"/>
  <c r="T254" i="4"/>
  <c r="R254" i="4"/>
  <c r="P254" i="4"/>
  <c r="BI252" i="4"/>
  <c r="BH252" i="4"/>
  <c r="BG252" i="4"/>
  <c r="BF252" i="4"/>
  <c r="T252" i="4"/>
  <c r="R252" i="4"/>
  <c r="P252" i="4"/>
  <c r="BI250" i="4"/>
  <c r="BH250" i="4"/>
  <c r="BG250" i="4"/>
  <c r="BF250" i="4"/>
  <c r="T250" i="4"/>
  <c r="R250" i="4"/>
  <c r="P250" i="4"/>
  <c r="BI248" i="4"/>
  <c r="BH248" i="4"/>
  <c r="BG248" i="4"/>
  <c r="BF248" i="4"/>
  <c r="T248" i="4"/>
  <c r="R248" i="4"/>
  <c r="P248" i="4"/>
  <c r="BI244" i="4"/>
  <c r="BH244" i="4"/>
  <c r="BG244" i="4"/>
  <c r="BF244" i="4"/>
  <c r="T244" i="4"/>
  <c r="R244" i="4"/>
  <c r="P244" i="4"/>
  <c r="BI242" i="4"/>
  <c r="BH242" i="4"/>
  <c r="BG242" i="4"/>
  <c r="BF242" i="4"/>
  <c r="T242" i="4"/>
  <c r="R242" i="4"/>
  <c r="P242" i="4"/>
  <c r="BI240" i="4"/>
  <c r="BH240" i="4"/>
  <c r="BG240" i="4"/>
  <c r="BF240" i="4"/>
  <c r="T240" i="4"/>
  <c r="R240" i="4"/>
  <c r="P240" i="4"/>
  <c r="BI236" i="4"/>
  <c r="BH236" i="4"/>
  <c r="BG236" i="4"/>
  <c r="BF236" i="4"/>
  <c r="T236" i="4"/>
  <c r="R236" i="4"/>
  <c r="P236" i="4"/>
  <c r="BI232" i="4"/>
  <c r="BH232" i="4"/>
  <c r="BG232" i="4"/>
  <c r="BF232" i="4"/>
  <c r="T232" i="4"/>
  <c r="R232" i="4"/>
  <c r="P232" i="4"/>
  <c r="BI230" i="4"/>
  <c r="BH230" i="4"/>
  <c r="BG230" i="4"/>
  <c r="BF230" i="4"/>
  <c r="T230" i="4"/>
  <c r="R230" i="4"/>
  <c r="P230" i="4"/>
  <c r="BI226" i="4"/>
  <c r="BH226" i="4"/>
  <c r="BG226" i="4"/>
  <c r="BF226" i="4"/>
  <c r="T226" i="4"/>
  <c r="R226" i="4"/>
  <c r="P226" i="4"/>
  <c r="BI222" i="4"/>
  <c r="BH222" i="4"/>
  <c r="BG222" i="4"/>
  <c r="BF222" i="4"/>
  <c r="T222" i="4"/>
  <c r="R222" i="4"/>
  <c r="P222" i="4"/>
  <c r="BI218" i="4"/>
  <c r="BH218" i="4"/>
  <c r="BG218" i="4"/>
  <c r="BF218" i="4"/>
  <c r="T218" i="4"/>
  <c r="R218" i="4"/>
  <c r="P218" i="4"/>
  <c r="BI214" i="4"/>
  <c r="BH214" i="4"/>
  <c r="BG214" i="4"/>
  <c r="BF214" i="4"/>
  <c r="T214" i="4"/>
  <c r="R214" i="4"/>
  <c r="P214" i="4"/>
  <c r="BI210" i="4"/>
  <c r="BH210" i="4"/>
  <c r="BG210" i="4"/>
  <c r="BF210" i="4"/>
  <c r="T210" i="4"/>
  <c r="R210" i="4"/>
  <c r="P210" i="4"/>
  <c r="BI206" i="4"/>
  <c r="BH206" i="4"/>
  <c r="BG206" i="4"/>
  <c r="BF206" i="4"/>
  <c r="T206" i="4"/>
  <c r="R206" i="4"/>
  <c r="P206" i="4"/>
  <c r="BI202" i="4"/>
  <c r="BH202" i="4"/>
  <c r="BG202" i="4"/>
  <c r="BF202" i="4"/>
  <c r="T202" i="4"/>
  <c r="R202" i="4"/>
  <c r="P202" i="4"/>
  <c r="BI198" i="4"/>
  <c r="BH198" i="4"/>
  <c r="BG198" i="4"/>
  <c r="BF198" i="4"/>
  <c r="T198" i="4"/>
  <c r="R198" i="4"/>
  <c r="P198" i="4"/>
  <c r="BI195" i="4"/>
  <c r="BH195" i="4"/>
  <c r="BG195" i="4"/>
  <c r="BF195" i="4"/>
  <c r="T195" i="4"/>
  <c r="R195" i="4"/>
  <c r="P195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5" i="4"/>
  <c r="BH185" i="4"/>
  <c r="BG185" i="4"/>
  <c r="BF185" i="4"/>
  <c r="T185" i="4"/>
  <c r="R185" i="4"/>
  <c r="P185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5" i="4"/>
  <c r="BH135" i="4"/>
  <c r="BG135" i="4"/>
  <c r="BF135" i="4"/>
  <c r="T135" i="4"/>
  <c r="R135" i="4"/>
  <c r="P135" i="4"/>
  <c r="BI131" i="4"/>
  <c r="BH131" i="4"/>
  <c r="BG131" i="4"/>
  <c r="BF131" i="4"/>
  <c r="T131" i="4"/>
  <c r="R131" i="4"/>
  <c r="P131" i="4"/>
  <c r="BI121" i="4"/>
  <c r="BH121" i="4"/>
  <c r="BG121" i="4"/>
  <c r="BF121" i="4"/>
  <c r="T121" i="4"/>
  <c r="R121" i="4"/>
  <c r="P121" i="4"/>
  <c r="BI118" i="4"/>
  <c r="BH118" i="4"/>
  <c r="BG118" i="4"/>
  <c r="BF118" i="4"/>
  <c r="T118" i="4"/>
  <c r="R118" i="4"/>
  <c r="P118" i="4"/>
  <c r="BI115" i="4"/>
  <c r="BH115" i="4"/>
  <c r="BG115" i="4"/>
  <c r="BF115" i="4"/>
  <c r="T115" i="4"/>
  <c r="R115" i="4"/>
  <c r="P115" i="4"/>
  <c r="BI111" i="4"/>
  <c r="BH111" i="4"/>
  <c r="BG111" i="4"/>
  <c r="BF111" i="4"/>
  <c r="T111" i="4"/>
  <c r="R111" i="4"/>
  <c r="P111" i="4"/>
  <c r="BI107" i="4"/>
  <c r="BH107" i="4"/>
  <c r="BG107" i="4"/>
  <c r="BF107" i="4"/>
  <c r="T107" i="4"/>
  <c r="R107" i="4"/>
  <c r="P107" i="4"/>
  <c r="BI103" i="4"/>
  <c r="BH103" i="4"/>
  <c r="BG103" i="4"/>
  <c r="BF103" i="4"/>
  <c r="T103" i="4"/>
  <c r="R103" i="4"/>
  <c r="P103" i="4"/>
  <c r="BI101" i="4"/>
  <c r="BH101" i="4"/>
  <c r="BG101" i="4"/>
  <c r="BF101" i="4"/>
  <c r="T101" i="4"/>
  <c r="R101" i="4"/>
  <c r="P101" i="4"/>
  <c r="BI99" i="4"/>
  <c r="BH99" i="4"/>
  <c r="BG99" i="4"/>
  <c r="BF99" i="4"/>
  <c r="T99" i="4"/>
  <c r="R99" i="4"/>
  <c r="P99" i="4"/>
  <c r="J93" i="4"/>
  <c r="J92" i="4"/>
  <c r="F92" i="4"/>
  <c r="F90" i="4"/>
  <c r="E88" i="4"/>
  <c r="J59" i="4"/>
  <c r="J58" i="4"/>
  <c r="F58" i="4"/>
  <c r="F56" i="4"/>
  <c r="E54" i="4"/>
  <c r="J20" i="4"/>
  <c r="E20" i="4"/>
  <c r="F59" i="4" s="1"/>
  <c r="J19" i="4"/>
  <c r="J14" i="4"/>
  <c r="J56" i="4" s="1"/>
  <c r="E7" i="4"/>
  <c r="E84" i="4"/>
  <c r="J39" i="3"/>
  <c r="J38" i="3"/>
  <c r="AY57" i="1" s="1"/>
  <c r="J37" i="3"/>
  <c r="AX57" i="1"/>
  <c r="BI299" i="3"/>
  <c r="BH299" i="3"/>
  <c r="BG299" i="3"/>
  <c r="BF299" i="3"/>
  <c r="T299" i="3"/>
  <c r="T298" i="3" s="1"/>
  <c r="R299" i="3"/>
  <c r="R298" i="3" s="1"/>
  <c r="P299" i="3"/>
  <c r="P298" i="3" s="1"/>
  <c r="BI297" i="3"/>
  <c r="BH297" i="3"/>
  <c r="BG297" i="3"/>
  <c r="BF297" i="3"/>
  <c r="T297" i="3"/>
  <c r="R297" i="3"/>
  <c r="P297" i="3"/>
  <c r="BI294" i="3"/>
  <c r="BH294" i="3"/>
  <c r="BG294" i="3"/>
  <c r="BF294" i="3"/>
  <c r="T294" i="3"/>
  <c r="R294" i="3"/>
  <c r="P294" i="3"/>
  <c r="BI292" i="3"/>
  <c r="BH292" i="3"/>
  <c r="BG292" i="3"/>
  <c r="BF292" i="3"/>
  <c r="T292" i="3"/>
  <c r="R292" i="3"/>
  <c r="P292" i="3"/>
  <c r="BI291" i="3"/>
  <c r="BH291" i="3"/>
  <c r="BG291" i="3"/>
  <c r="BF291" i="3"/>
  <c r="T291" i="3"/>
  <c r="R291" i="3"/>
  <c r="P291" i="3"/>
  <c r="BI287" i="3"/>
  <c r="BH287" i="3"/>
  <c r="BG287" i="3"/>
  <c r="BF287" i="3"/>
  <c r="T287" i="3"/>
  <c r="R287" i="3"/>
  <c r="P287" i="3"/>
  <c r="BI286" i="3"/>
  <c r="BH286" i="3"/>
  <c r="BG286" i="3"/>
  <c r="BF286" i="3"/>
  <c r="T286" i="3"/>
  <c r="R286" i="3"/>
  <c r="P286" i="3"/>
  <c r="BI283" i="3"/>
  <c r="BH283" i="3"/>
  <c r="BG283" i="3"/>
  <c r="BF283" i="3"/>
  <c r="T283" i="3"/>
  <c r="R283" i="3"/>
  <c r="P283" i="3"/>
  <c r="BI279" i="3"/>
  <c r="BH279" i="3"/>
  <c r="BG279" i="3"/>
  <c r="BF279" i="3"/>
  <c r="T279" i="3"/>
  <c r="T278" i="3" s="1"/>
  <c r="R279" i="3"/>
  <c r="R278" i="3"/>
  <c r="P279" i="3"/>
  <c r="P278" i="3"/>
  <c r="BI275" i="3"/>
  <c r="BH275" i="3"/>
  <c r="BG275" i="3"/>
  <c r="BF275" i="3"/>
  <c r="T275" i="3"/>
  <c r="R275" i="3"/>
  <c r="P275" i="3"/>
  <c r="BI273" i="3"/>
  <c r="BH273" i="3"/>
  <c r="BG273" i="3"/>
  <c r="BF273" i="3"/>
  <c r="T273" i="3"/>
  <c r="R273" i="3"/>
  <c r="P273" i="3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66" i="3"/>
  <c r="BH266" i="3"/>
  <c r="BG266" i="3"/>
  <c r="BF266" i="3"/>
  <c r="T266" i="3"/>
  <c r="R266" i="3"/>
  <c r="P266" i="3"/>
  <c r="BI262" i="3"/>
  <c r="BH262" i="3"/>
  <c r="BG262" i="3"/>
  <c r="BF262" i="3"/>
  <c r="T262" i="3"/>
  <c r="R262" i="3"/>
  <c r="P262" i="3"/>
  <c r="BI260" i="3"/>
  <c r="BH260" i="3"/>
  <c r="BG260" i="3"/>
  <c r="BF260" i="3"/>
  <c r="T260" i="3"/>
  <c r="R260" i="3"/>
  <c r="P260" i="3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R254" i="3"/>
  <c r="P254" i="3"/>
  <c r="BI250" i="3"/>
  <c r="BH250" i="3"/>
  <c r="BG250" i="3"/>
  <c r="BF250" i="3"/>
  <c r="T250" i="3"/>
  <c r="R250" i="3"/>
  <c r="P250" i="3"/>
  <c r="BI247" i="3"/>
  <c r="BH247" i="3"/>
  <c r="BG247" i="3"/>
  <c r="BF247" i="3"/>
  <c r="T247" i="3"/>
  <c r="R247" i="3"/>
  <c r="P247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28" i="3"/>
  <c r="BH228" i="3"/>
  <c r="BG228" i="3"/>
  <c r="BF228" i="3"/>
  <c r="T228" i="3"/>
  <c r="R228" i="3"/>
  <c r="P228" i="3"/>
  <c r="BI224" i="3"/>
  <c r="BH224" i="3"/>
  <c r="BG224" i="3"/>
  <c r="BF224" i="3"/>
  <c r="T224" i="3"/>
  <c r="R224" i="3"/>
  <c r="P224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4" i="3"/>
  <c r="BH214" i="3"/>
  <c r="BG214" i="3"/>
  <c r="BF214" i="3"/>
  <c r="T214" i="3"/>
  <c r="R214" i="3"/>
  <c r="P214" i="3"/>
  <c r="BI210" i="3"/>
  <c r="BH210" i="3"/>
  <c r="BG210" i="3"/>
  <c r="BF210" i="3"/>
  <c r="T210" i="3"/>
  <c r="R210" i="3"/>
  <c r="P210" i="3"/>
  <c r="BI206" i="3"/>
  <c r="BH206" i="3"/>
  <c r="BG206" i="3"/>
  <c r="BF206" i="3"/>
  <c r="T206" i="3"/>
  <c r="R206" i="3"/>
  <c r="P206" i="3"/>
  <c r="BI202" i="3"/>
  <c r="BH202" i="3"/>
  <c r="BG202" i="3"/>
  <c r="BF202" i="3"/>
  <c r="T202" i="3"/>
  <c r="R202" i="3"/>
  <c r="P202" i="3"/>
  <c r="BI198" i="3"/>
  <c r="BH198" i="3"/>
  <c r="BG198" i="3"/>
  <c r="BF198" i="3"/>
  <c r="T198" i="3"/>
  <c r="R198" i="3"/>
  <c r="P198" i="3"/>
  <c r="BI194" i="3"/>
  <c r="BH194" i="3"/>
  <c r="BG194" i="3"/>
  <c r="BF194" i="3"/>
  <c r="T194" i="3"/>
  <c r="R194" i="3"/>
  <c r="P194" i="3"/>
  <c r="BI190" i="3"/>
  <c r="BH190" i="3"/>
  <c r="BG190" i="3"/>
  <c r="BF190" i="3"/>
  <c r="T190" i="3"/>
  <c r="R190" i="3"/>
  <c r="P190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3" i="3"/>
  <c r="BH173" i="3"/>
  <c r="BG173" i="3"/>
  <c r="BF173" i="3"/>
  <c r="T173" i="3"/>
  <c r="R173" i="3"/>
  <c r="P173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3" i="3"/>
  <c r="BH123" i="3"/>
  <c r="BG123" i="3"/>
  <c r="BF123" i="3"/>
  <c r="T123" i="3"/>
  <c r="R123" i="3"/>
  <c r="P123" i="3"/>
  <c r="BI119" i="3"/>
  <c r="BH119" i="3"/>
  <c r="BG119" i="3"/>
  <c r="BF119" i="3"/>
  <c r="T119" i="3"/>
  <c r="R119" i="3"/>
  <c r="P119" i="3"/>
  <c r="BI109" i="3"/>
  <c r="BH109" i="3"/>
  <c r="BG109" i="3"/>
  <c r="BF109" i="3"/>
  <c r="T109" i="3"/>
  <c r="R109" i="3"/>
  <c r="P109" i="3"/>
  <c r="BI106" i="3"/>
  <c r="BH106" i="3"/>
  <c r="BG106" i="3"/>
  <c r="BF106" i="3"/>
  <c r="T106" i="3"/>
  <c r="R106" i="3"/>
  <c r="P106" i="3"/>
  <c r="BI103" i="3"/>
  <c r="BH103" i="3"/>
  <c r="BG103" i="3"/>
  <c r="BF103" i="3"/>
  <c r="T103" i="3"/>
  <c r="R103" i="3"/>
  <c r="P103" i="3"/>
  <c r="BI99" i="3"/>
  <c r="BH99" i="3"/>
  <c r="BG99" i="3"/>
  <c r="BF99" i="3"/>
  <c r="T99" i="3"/>
  <c r="R99" i="3"/>
  <c r="P99" i="3"/>
  <c r="J93" i="3"/>
  <c r="J92" i="3"/>
  <c r="F92" i="3"/>
  <c r="F90" i="3"/>
  <c r="E88" i="3"/>
  <c r="J59" i="3"/>
  <c r="J58" i="3"/>
  <c r="F58" i="3"/>
  <c r="F56" i="3"/>
  <c r="E54" i="3"/>
  <c r="J20" i="3"/>
  <c r="E20" i="3"/>
  <c r="F59" i="3"/>
  <c r="J19" i="3"/>
  <c r="J14" i="3"/>
  <c r="J90" i="3" s="1"/>
  <c r="E7" i="3"/>
  <c r="E84" i="3" s="1"/>
  <c r="J39" i="2"/>
  <c r="J38" i="2"/>
  <c r="AY56" i="1" s="1"/>
  <c r="J37" i="2"/>
  <c r="AX56" i="1" s="1"/>
  <c r="BI296" i="2"/>
  <c r="BH296" i="2"/>
  <c r="BG296" i="2"/>
  <c r="BF296" i="2"/>
  <c r="T296" i="2"/>
  <c r="T295" i="2"/>
  <c r="R296" i="2"/>
  <c r="R295" i="2" s="1"/>
  <c r="P296" i="2"/>
  <c r="P295" i="2" s="1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6" i="2"/>
  <c r="BH276" i="2"/>
  <c r="BG276" i="2"/>
  <c r="BF276" i="2"/>
  <c r="T276" i="2"/>
  <c r="T275" i="2" s="1"/>
  <c r="R276" i="2"/>
  <c r="R275" i="2" s="1"/>
  <c r="P276" i="2"/>
  <c r="P275" i="2" s="1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BI114" i="2"/>
  <c r="BH114" i="2"/>
  <c r="BG114" i="2"/>
  <c r="BF114" i="2"/>
  <c r="T114" i="2"/>
  <c r="R114" i="2"/>
  <c r="P114" i="2"/>
  <c r="BI111" i="2"/>
  <c r="BH111" i="2"/>
  <c r="BG111" i="2"/>
  <c r="BF111" i="2"/>
  <c r="T111" i="2"/>
  <c r="R111" i="2"/>
  <c r="P111" i="2"/>
  <c r="BI107" i="2"/>
  <c r="BH107" i="2"/>
  <c r="BG107" i="2"/>
  <c r="BF107" i="2"/>
  <c r="T107" i="2"/>
  <c r="R107" i="2"/>
  <c r="P107" i="2"/>
  <c r="BI103" i="2"/>
  <c r="BH103" i="2"/>
  <c r="BG103" i="2"/>
  <c r="BF103" i="2"/>
  <c r="T103" i="2"/>
  <c r="R103" i="2"/>
  <c r="P103" i="2"/>
  <c r="BI99" i="2"/>
  <c r="BH99" i="2"/>
  <c r="BG99" i="2"/>
  <c r="BF99" i="2"/>
  <c r="T99" i="2"/>
  <c r="R99" i="2"/>
  <c r="P99" i="2"/>
  <c r="J93" i="2"/>
  <c r="J92" i="2"/>
  <c r="F92" i="2"/>
  <c r="F90" i="2"/>
  <c r="E88" i="2"/>
  <c r="J59" i="2"/>
  <c r="J58" i="2"/>
  <c r="F58" i="2"/>
  <c r="F56" i="2"/>
  <c r="E54" i="2"/>
  <c r="J20" i="2"/>
  <c r="E20" i="2"/>
  <c r="F59" i="2"/>
  <c r="J19" i="2"/>
  <c r="J14" i="2"/>
  <c r="J90" i="2"/>
  <c r="E7" i="2"/>
  <c r="E50" i="2" s="1"/>
  <c r="L50" i="1"/>
  <c r="AM50" i="1"/>
  <c r="AM49" i="1"/>
  <c r="L49" i="1"/>
  <c r="AM47" i="1"/>
  <c r="L47" i="1"/>
  <c r="L45" i="1"/>
  <c r="L44" i="1"/>
  <c r="J195" i="2"/>
  <c r="J214" i="3"/>
  <c r="J271" i="3"/>
  <c r="BK135" i="4"/>
  <c r="BK157" i="5"/>
  <c r="BK106" i="6"/>
  <c r="BK310" i="7"/>
  <c r="J324" i="7"/>
  <c r="J258" i="8"/>
  <c r="BK164" i="9"/>
  <c r="BK123" i="10"/>
  <c r="J196" i="7"/>
  <c r="BK315" i="8"/>
  <c r="J220" i="9"/>
  <c r="BK221" i="10"/>
  <c r="BK236" i="11"/>
  <c r="J132" i="2"/>
  <c r="J247" i="3"/>
  <c r="BK263" i="4"/>
  <c r="J189" i="4"/>
  <c r="BK276" i="4"/>
  <c r="J142" i="5"/>
  <c r="BK208" i="6"/>
  <c r="J362" i="6"/>
  <c r="BK275" i="7"/>
  <c r="BK324" i="7"/>
  <c r="BK258" i="8"/>
  <c r="J217" i="8"/>
  <c r="BK103" i="9"/>
  <c r="J205" i="11"/>
  <c r="BK103" i="2"/>
  <c r="J269" i="2"/>
  <c r="BK234" i="3"/>
  <c r="BK291" i="4"/>
  <c r="J289" i="5"/>
  <c r="J285" i="5"/>
  <c r="J114" i="6"/>
  <c r="J231" i="7"/>
  <c r="BK172" i="7"/>
  <c r="BK190" i="8"/>
  <c r="J218" i="9"/>
  <c r="BK154" i="10"/>
  <c r="BK165" i="10"/>
  <c r="BK158" i="10"/>
  <c r="J180" i="2"/>
  <c r="BK123" i="3"/>
  <c r="BK235" i="5"/>
  <c r="BK119" i="5"/>
  <c r="BK255" i="6"/>
  <c r="J279" i="7"/>
  <c r="J267" i="7"/>
  <c r="J323" i="8"/>
  <c r="BK307" i="8"/>
  <c r="BK220" i="9"/>
  <c r="J158" i="10"/>
  <c r="J201" i="10"/>
  <c r="BK241" i="11"/>
  <c r="BK283" i="3"/>
  <c r="BK189" i="4"/>
  <c r="BK255" i="5"/>
  <c r="J298" i="6"/>
  <c r="BK360" i="6"/>
  <c r="BK318" i="7"/>
  <c r="BK262" i="8"/>
  <c r="BK293" i="9"/>
  <c r="J202" i="9"/>
  <c r="J187" i="2"/>
  <c r="BK212" i="2"/>
  <c r="J294" i="3"/>
  <c r="J118" i="4"/>
  <c r="J214" i="5"/>
  <c r="BK302" i="6"/>
  <c r="BK140" i="6"/>
  <c r="J208" i="6"/>
  <c r="J251" i="7"/>
  <c r="J158" i="7"/>
  <c r="J274" i="8"/>
  <c r="J133" i="9"/>
  <c r="J260" i="9"/>
  <c r="J137" i="10"/>
  <c r="BK212" i="11"/>
  <c r="J245" i="2"/>
  <c r="BK232" i="3"/>
  <c r="BK119" i="3"/>
  <c r="J218" i="4"/>
  <c r="BK274" i="4"/>
  <c r="J147" i="5"/>
  <c r="J186" i="5"/>
  <c r="J319" i="6"/>
  <c r="J251" i="6"/>
  <c r="J257" i="7"/>
  <c r="BK227" i="7"/>
  <c r="BK225" i="8"/>
  <c r="J300" i="9"/>
  <c r="J169" i="10"/>
  <c r="J236" i="11"/>
  <c r="BK177" i="2"/>
  <c r="BK207" i="2"/>
  <c r="J228" i="3"/>
  <c r="BK236" i="4"/>
  <c r="BK183" i="5"/>
  <c r="J170" i="6"/>
  <c r="J99" i="7"/>
  <c r="J233" i="8"/>
  <c r="J260" i="8"/>
  <c r="J109" i="9"/>
  <c r="BK152" i="11"/>
  <c r="J210" i="2"/>
  <c r="J99" i="3"/>
  <c r="BK224" i="3"/>
  <c r="J281" i="5"/>
  <c r="J273" i="5"/>
  <c r="J211" i="6"/>
  <c r="J300" i="6"/>
  <c r="BK217" i="8"/>
  <c r="BK271" i="8"/>
  <c r="J289" i="9"/>
  <c r="J241" i="11"/>
  <c r="BK221" i="2"/>
  <c r="J163" i="2"/>
  <c r="J258" i="3"/>
  <c r="BK162" i="3"/>
  <c r="BK214" i="4"/>
  <c r="J162" i="5"/>
  <c r="BK259" i="6"/>
  <c r="J107" i="7"/>
  <c r="BK245" i="7"/>
  <c r="J151" i="8"/>
  <c r="BK264" i="8"/>
  <c r="J216" i="10"/>
  <c r="BK210" i="11"/>
  <c r="BK107" i="2"/>
  <c r="BK210" i="3"/>
  <c r="BK273" i="3"/>
  <c r="J321" i="4"/>
  <c r="BK285" i="5"/>
  <c r="J228" i="5"/>
  <c r="J140" i="6"/>
  <c r="BK277" i="7"/>
  <c r="BK299" i="8"/>
  <c r="J292" i="9"/>
  <c r="BK102" i="10"/>
  <c r="J223" i="11"/>
  <c r="BK269" i="2"/>
  <c r="BK187" i="2"/>
  <c r="BK222" i="4"/>
  <c r="BK224" i="5"/>
  <c r="BK202" i="5"/>
  <c r="BK279" i="7"/>
  <c r="J297" i="8"/>
  <c r="J262" i="8"/>
  <c r="J221" i="10"/>
  <c r="BK148" i="11"/>
  <c r="J206" i="3"/>
  <c r="BK144" i="3"/>
  <c r="J226" i="4"/>
  <c r="BK256" i="4"/>
  <c r="BK131" i="4"/>
  <c r="BK278" i="5"/>
  <c r="J164" i="6"/>
  <c r="BK233" i="6"/>
  <c r="BK251" i="7"/>
  <c r="BK286" i="8"/>
  <c r="BK138" i="8"/>
  <c r="J154" i="10"/>
  <c r="J225" i="2"/>
  <c r="BK133" i="3"/>
  <c r="BK145" i="4"/>
  <c r="J291" i="4"/>
  <c r="BK228" i="5"/>
  <c r="BK190" i="5"/>
  <c r="J217" i="6"/>
  <c r="J297" i="7"/>
  <c r="J123" i="7"/>
  <c r="J169" i="8"/>
  <c r="J142" i="9"/>
  <c r="BK239" i="10"/>
  <c r="J189" i="11"/>
  <c r="BK259" i="2"/>
  <c r="J142" i="3"/>
  <c r="BK278" i="4"/>
  <c r="BK237" i="5"/>
  <c r="BK359" i="6"/>
  <c r="J273" i="7"/>
  <c r="J299" i="8"/>
  <c r="J310" i="8"/>
  <c r="BK157" i="9"/>
  <c r="J197" i="10"/>
  <c r="J193" i="10"/>
  <c r="J229" i="2"/>
  <c r="J194" i="3"/>
  <c r="BK287" i="3"/>
  <c r="BK303" i="5"/>
  <c r="BK204" i="6"/>
  <c r="BK337" i="6"/>
  <c r="J245" i="7"/>
  <c r="J203" i="7"/>
  <c r="J221" i="8"/>
  <c r="J194" i="9"/>
  <c r="J174" i="11"/>
  <c r="J212" i="2"/>
  <c r="J242" i="4"/>
  <c r="BK186" i="5"/>
  <c r="BK263" i="6"/>
  <c r="J233" i="7"/>
  <c r="J223" i="7"/>
  <c r="BK104" i="8"/>
  <c r="J144" i="9"/>
  <c r="J145" i="10"/>
  <c r="BK241" i="2"/>
  <c r="BK280" i="2"/>
  <c r="BK142" i="3"/>
  <c r="BK240" i="4"/>
  <c r="J190" i="5"/>
  <c r="BK132" i="6"/>
  <c r="BK261" i="6"/>
  <c r="BK111" i="7"/>
  <c r="J271" i="7"/>
  <c r="BK292" i="8"/>
  <c r="BK128" i="10"/>
  <c r="J201" i="11"/>
  <c r="J170" i="11"/>
  <c r="J224" i="3"/>
  <c r="BK210" i="4"/>
  <c r="BK254" i="4"/>
  <c r="BK164" i="5"/>
  <c r="BK362" i="6"/>
  <c r="J237" i="7"/>
  <c r="J133" i="7"/>
  <c r="J183" i="9"/>
  <c r="J205" i="10"/>
  <c r="J98" i="11"/>
  <c r="BK247" i="2"/>
  <c r="J276" i="2"/>
  <c r="BK260" i="3"/>
  <c r="BK250" i="3"/>
  <c r="BK159" i="4"/>
  <c r="BK107" i="4"/>
  <c r="J265" i="5"/>
  <c r="BK292" i="5"/>
  <c r="J313" i="6"/>
  <c r="J219" i="7"/>
  <c r="BK260" i="8"/>
  <c r="J147" i="9"/>
  <c r="J116" i="10"/>
  <c r="J163" i="11"/>
  <c r="BK225" i="2"/>
  <c r="BK159" i="3"/>
  <c r="J111" i="4"/>
  <c r="J193" i="6"/>
  <c r="J292" i="8"/>
  <c r="J293" i="9"/>
  <c r="J110" i="10"/>
  <c r="J262" i="2"/>
  <c r="J289" i="2"/>
  <c r="J299" i="3"/>
  <c r="J192" i="4"/>
  <c r="BK121" i="4"/>
  <c r="J191" i="6"/>
  <c r="BK336" i="6"/>
  <c r="BK231" i="7"/>
  <c r="BK221" i="8"/>
  <c r="BK272" i="9"/>
  <c r="BK161" i="10"/>
  <c r="BK122" i="11"/>
  <c r="BK203" i="2"/>
  <c r="BK173" i="3"/>
  <c r="J169" i="4"/>
  <c r="BK232" i="4"/>
  <c r="J300" i="5"/>
  <c r="BK280" i="6"/>
  <c r="BK237" i="6"/>
  <c r="BK274" i="8"/>
  <c r="J149" i="8"/>
  <c r="J180" i="9"/>
  <c r="BK264" i="9"/>
  <c r="BK230" i="11"/>
  <c r="BK132" i="2"/>
  <c r="BK131" i="3"/>
  <c r="BK154" i="4"/>
  <c r="BK210" i="5"/>
  <c r="BK173" i="5"/>
  <c r="J193" i="7"/>
  <c r="BK166" i="8"/>
  <c r="BK173" i="10"/>
  <c r="J144" i="11"/>
  <c r="BK210" i="2"/>
  <c r="J119" i="3"/>
  <c r="J99" i="4"/>
  <c r="J197" i="11"/>
  <c r="J115" i="4"/>
  <c r="BK289" i="4"/>
  <c r="BK103" i="4"/>
  <c r="BK239" i="5"/>
  <c r="J237" i="6"/>
  <c r="J171" i="7"/>
  <c r="J120" i="7"/>
  <c r="BK204" i="8"/>
  <c r="J103" i="9"/>
  <c r="J113" i="11"/>
  <c r="BK267" i="2"/>
  <c r="BK297" i="3"/>
  <c r="J278" i="4"/>
  <c r="BK267" i="5"/>
  <c r="BK319" i="6"/>
  <c r="J177" i="7"/>
  <c r="J282" i="8"/>
  <c r="J235" i="9"/>
  <c r="BK169" i="10"/>
  <c r="J146" i="2"/>
  <c r="BK202" i="3"/>
  <c r="BK220" i="5"/>
  <c r="BK351" i="6"/>
  <c r="J336" i="6"/>
  <c r="BK145" i="7"/>
  <c r="J307" i="8"/>
  <c r="J228" i="9"/>
  <c r="J235" i="10"/>
  <c r="BK125" i="11"/>
  <c r="J133" i="3"/>
  <c r="J254" i="3"/>
  <c r="J261" i="5"/>
  <c r="J229" i="6"/>
  <c r="BK199" i="7"/>
  <c r="BK187" i="8"/>
  <c r="BK123" i="9"/>
  <c r="BK144" i="11"/>
  <c r="BK114" i="2"/>
  <c r="BK271" i="3"/>
  <c r="J157" i="3"/>
  <c r="J198" i="5"/>
  <c r="J274" i="6"/>
  <c r="J311" i="6"/>
  <c r="J142" i="7"/>
  <c r="J306" i="7"/>
  <c r="BK184" i="8"/>
  <c r="J274" i="9"/>
  <c r="BK145" i="10"/>
  <c r="BK243" i="11"/>
  <c r="BK141" i="2"/>
  <c r="J262" i="3"/>
  <c r="J316" i="4"/>
  <c r="BK123" i="5"/>
  <c r="J104" i="6"/>
  <c r="BK347" i="6"/>
  <c r="BK133" i="7"/>
  <c r="BK253" i="9"/>
  <c r="J119" i="9"/>
  <c r="J234" i="10"/>
  <c r="J114" i="2"/>
  <c r="J264" i="2"/>
  <c r="BK163" i="2"/>
  <c r="J244" i="4"/>
  <c r="BK194" i="5"/>
  <c r="J272" i="6"/>
  <c r="J321" i="7"/>
  <c r="J243" i="8"/>
  <c r="J281" i="9"/>
  <c r="J142" i="11"/>
  <c r="BK210" i="9"/>
  <c r="J150" i="10"/>
  <c r="J181" i="11"/>
  <c r="J280" i="2"/>
  <c r="BK190" i="3"/>
  <c r="BK286" i="4"/>
  <c r="J323" i="4"/>
  <c r="BK300" i="6"/>
  <c r="J365" i="6"/>
  <c r="J103" i="7"/>
  <c r="BK140" i="8"/>
  <c r="J173" i="9"/>
  <c r="J102" i="10"/>
  <c r="J122" i="11"/>
  <c r="AS55" i="1"/>
  <c r="J245" i="6"/>
  <c r="BK137" i="7"/>
  <c r="BK297" i="8"/>
  <c r="BK173" i="9"/>
  <c r="BK209" i="10"/>
  <c r="J148" i="11"/>
  <c r="J241" i="2"/>
  <c r="BK256" i="3"/>
  <c r="J256" i="4"/>
  <c r="J145" i="4"/>
  <c r="BK99" i="4"/>
  <c r="J133" i="5"/>
  <c r="BK354" i="6"/>
  <c r="J294" i="6"/>
  <c r="J215" i="7"/>
  <c r="J190" i="7"/>
  <c r="BK126" i="8"/>
  <c r="J135" i="8"/>
  <c r="J224" i="9"/>
  <c r="BK131" i="11"/>
  <c r="BK238" i="2"/>
  <c r="BK174" i="4"/>
  <c r="J230" i="4"/>
  <c r="J159" i="4"/>
  <c r="J245" i="5"/>
  <c r="J151" i="6"/>
  <c r="BK271" i="7"/>
  <c r="BK316" i="8"/>
  <c r="BK242" i="9"/>
  <c r="J131" i="10"/>
  <c r="BK197" i="11"/>
  <c r="BK249" i="2"/>
  <c r="BK109" i="3"/>
  <c r="BK318" i="4"/>
  <c r="BK147" i="5"/>
  <c r="J334" i="6"/>
  <c r="J292" i="7"/>
  <c r="J161" i="7"/>
  <c r="BK247" i="8"/>
  <c r="BK305" i="9"/>
  <c r="J199" i="10"/>
  <c r="J133" i="10"/>
  <c r="BK161" i="2"/>
  <c r="J236" i="3"/>
  <c r="BK103" i="5"/>
  <c r="J153" i="6"/>
  <c r="BK175" i="7"/>
  <c r="BK164" i="8"/>
  <c r="BK239" i="9"/>
  <c r="J98" i="10"/>
  <c r="J257" i="2"/>
  <c r="BK294" i="3"/>
  <c r="J144" i="5"/>
  <c r="BK189" i="6"/>
  <c r="J277" i="7"/>
  <c r="BK243" i="8"/>
  <c r="BK202" i="9"/>
  <c r="BK227" i="10"/>
  <c r="J106" i="10"/>
  <c r="BK245" i="2"/>
  <c r="J245" i="10"/>
  <c r="J221" i="2"/>
  <c r="J283" i="3"/>
  <c r="BK185" i="4"/>
  <c r="J292" i="5"/>
  <c r="J280" i="6"/>
  <c r="J162" i="6"/>
  <c r="J290" i="7"/>
  <c r="BK314" i="7"/>
  <c r="J166" i="8"/>
  <c r="BK150" i="9"/>
  <c r="J239" i="10"/>
  <c r="BK159" i="11"/>
  <c r="J291" i="2"/>
  <c r="BK294" i="2"/>
  <c r="J164" i="3"/>
  <c r="J210" i="5"/>
  <c r="BK179" i="6"/>
  <c r="J276" i="6"/>
  <c r="BK321" i="7"/>
  <c r="J164" i="8"/>
  <c r="BK292" i="9"/>
  <c r="BK195" i="11"/>
  <c r="BK291" i="2"/>
  <c r="J131" i="3"/>
  <c r="J156" i="4"/>
  <c r="J103" i="5"/>
  <c r="BK294" i="6"/>
  <c r="J253" i="7"/>
  <c r="J162" i="9"/>
  <c r="J110" i="11"/>
  <c r="BK156" i="2"/>
  <c r="J234" i="3"/>
  <c r="J186" i="3"/>
  <c r="BK307" i="4"/>
  <c r="J296" i="6"/>
  <c r="J229" i="8"/>
  <c r="J106" i="9"/>
  <c r="BK197" i="10"/>
  <c r="BK139" i="11"/>
  <c r="J294" i="2"/>
  <c r="J210" i="3"/>
  <c r="J131" i="4"/>
  <c r="BK198" i="5"/>
  <c r="BK297" i="5"/>
  <c r="BK355" i="6"/>
  <c r="BK201" i="8"/>
  <c r="BK198" i="9"/>
  <c r="BK240" i="10"/>
  <c r="BK215" i="7"/>
  <c r="J104" i="8"/>
  <c r="BK303" i="9"/>
  <c r="BK116" i="10"/>
  <c r="BK195" i="2"/>
  <c r="BK220" i="3"/>
  <c r="J107" i="4"/>
  <c r="J266" i="4"/>
  <c r="BK250" i="4"/>
  <c r="J157" i="5"/>
  <c r="J290" i="6"/>
  <c r="BK148" i="6"/>
  <c r="J326" i="7"/>
  <c r="J157" i="8"/>
  <c r="J128" i="9"/>
  <c r="BK119" i="11"/>
  <c r="J149" i="2"/>
  <c r="J263" i="4"/>
  <c r="J268" i="4"/>
  <c r="BK162" i="4"/>
  <c r="J164" i="5"/>
  <c r="BK195" i="6"/>
  <c r="J283" i="7"/>
  <c r="BK311" i="8"/>
  <c r="J140" i="8"/>
  <c r="BK245" i="10"/>
  <c r="BK126" i="2"/>
  <c r="J273" i="3"/>
  <c r="BK206" i="3"/>
  <c r="J171" i="4"/>
  <c r="J183" i="5"/>
  <c r="BK116" i="6"/>
  <c r="BK282" i="7"/>
  <c r="J241" i="7"/>
  <c r="J279" i="9"/>
  <c r="BK180" i="9"/>
  <c r="BK150" i="10"/>
  <c r="J249" i="2"/>
  <c r="BK275" i="3"/>
  <c r="J263" i="5"/>
  <c r="J255" i="6"/>
  <c r="BK221" i="6"/>
  <c r="BK107" i="7"/>
  <c r="BK122" i="8"/>
  <c r="BK281" i="9"/>
  <c r="BK246" i="9"/>
  <c r="BK110" i="11"/>
  <c r="J220" i="3"/>
  <c r="BK323" i="4"/>
  <c r="BK289" i="5"/>
  <c r="BK136" i="6"/>
  <c r="BK123" i="7"/>
  <c r="BK180" i="8"/>
  <c r="BK280" i="8"/>
  <c r="BK110" i="10"/>
  <c r="BK207" i="11"/>
  <c r="BK233" i="2"/>
  <c r="BK183" i="3"/>
  <c r="J143" i="4"/>
  <c r="BK245" i="5"/>
  <c r="BK245" i="6"/>
  <c r="J117" i="7"/>
  <c r="BK213" i="8"/>
  <c r="BK290" i="8"/>
  <c r="BK285" i="9"/>
  <c r="J238" i="11"/>
  <c r="J177" i="2"/>
  <c r="BK291" i="3"/>
  <c r="J232" i="4"/>
  <c r="J180" i="3"/>
  <c r="BK103" i="3"/>
  <c r="BK244" i="4"/>
  <c r="J276" i="4"/>
  <c r="BK273" i="5"/>
  <c r="BK99" i="5"/>
  <c r="J326" i="6"/>
  <c r="J340" i="6"/>
  <c r="BK264" i="7"/>
  <c r="BK100" i="8"/>
  <c r="J268" i="9"/>
  <c r="BK247" i="10"/>
  <c r="J253" i="2"/>
  <c r="BK180" i="3"/>
  <c r="BK268" i="4"/>
  <c r="BK218" i="5"/>
  <c r="BK119" i="6"/>
  <c r="J270" i="6"/>
  <c r="BK323" i="8"/>
  <c r="J99" i="9"/>
  <c r="BK234" i="10"/>
  <c r="J107" i="2"/>
  <c r="J238" i="2"/>
  <c r="J109" i="3"/>
  <c r="J299" i="4"/>
  <c r="BK109" i="5"/>
  <c r="J302" i="6"/>
  <c r="J106" i="6"/>
  <c r="J138" i="8"/>
  <c r="BK147" i="9"/>
  <c r="J206" i="9"/>
  <c r="BK231" i="10"/>
  <c r="J210" i="11"/>
  <c r="J223" i="2"/>
  <c r="BK283" i="2"/>
  <c r="BK106" i="3"/>
  <c r="J103" i="4"/>
  <c r="BK218" i="4"/>
  <c r="BK281" i="5"/>
  <c r="J173" i="5"/>
  <c r="J119" i="6"/>
  <c r="BK287" i="7"/>
  <c r="J126" i="8"/>
  <c r="J180" i="8"/>
  <c r="J150" i="9"/>
  <c r="BK131" i="9"/>
  <c r="BK268" i="9"/>
  <c r="J266" i="9"/>
  <c r="BK205" i="10"/>
  <c r="BK181" i="11"/>
  <c r="J267" i="2"/>
  <c r="J173" i="3"/>
  <c r="BK99" i="3"/>
  <c r="J284" i="4"/>
  <c r="J154" i="4"/>
  <c r="BK169" i="4"/>
  <c r="J140" i="4"/>
  <c r="BK300" i="5"/>
  <c r="J220" i="5"/>
  <c r="J322" i="6"/>
  <c r="BK191" i="6"/>
  <c r="J227" i="7"/>
  <c r="J111" i="7"/>
  <c r="J318" i="7"/>
  <c r="J187" i="8"/>
  <c r="BK193" i="8"/>
  <c r="BK206" i="9"/>
  <c r="J230" i="11"/>
  <c r="J203" i="2"/>
  <c r="J251" i="2"/>
  <c r="J135" i="4"/>
  <c r="J280" i="4"/>
  <c r="J307" i="4"/>
  <c r="J250" i="4"/>
  <c r="J259" i="5"/>
  <c r="BK114" i="6"/>
  <c r="BK334" i="6"/>
  <c r="BK193" i="7"/>
  <c r="J207" i="7"/>
  <c r="BK149" i="8"/>
  <c r="J303" i="8"/>
  <c r="J164" i="9"/>
  <c r="BK216" i="10"/>
  <c r="BK142" i="10"/>
  <c r="BK223" i="2"/>
  <c r="BK158" i="2"/>
  <c r="BK150" i="3"/>
  <c r="BK171" i="4"/>
  <c r="J248" i="4"/>
  <c r="J131" i="5"/>
  <c r="J351" i="6"/>
  <c r="BK326" i="6"/>
  <c r="BK177" i="7"/>
  <c r="BK161" i="7"/>
  <c r="BK196" i="8"/>
  <c r="J184" i="8"/>
  <c r="J305" i="9"/>
  <c r="BK186" i="9"/>
  <c r="J227" i="10"/>
  <c r="BK137" i="10"/>
  <c r="J259" i="2"/>
  <c r="J272" i="2"/>
  <c r="J275" i="3"/>
  <c r="BK243" i="5"/>
  <c r="BK106" i="5"/>
  <c r="J221" i="6"/>
  <c r="J225" i="6"/>
  <c r="BK211" i="7"/>
  <c r="J314" i="7"/>
  <c r="J239" i="8"/>
  <c r="BK162" i="9"/>
  <c r="BK214" i="10"/>
  <c r="BK205" i="11"/>
  <c r="BK127" i="11"/>
  <c r="J266" i="3"/>
  <c r="BK321" i="4"/>
  <c r="BK111" i="4"/>
  <c r="J303" i="5"/>
  <c r="BK170" i="6"/>
  <c r="BK287" i="6"/>
  <c r="BK306" i="7"/>
  <c r="BK257" i="7"/>
  <c r="BK157" i="8"/>
  <c r="J213" i="8"/>
  <c r="BK256" i="9"/>
  <c r="BK223" i="10"/>
  <c r="J127" i="11"/>
  <c r="BK201" i="11"/>
  <c r="BK134" i="2"/>
  <c r="J183" i="3"/>
  <c r="J202" i="4"/>
  <c r="BK252" i="5"/>
  <c r="J255" i="5"/>
  <c r="BK214" i="6"/>
  <c r="J137" i="7"/>
  <c r="BK297" i="7"/>
  <c r="J280" i="8"/>
  <c r="BK233" i="8"/>
  <c r="BK274" i="9"/>
  <c r="J190" i="9"/>
  <c r="BK185" i="10"/>
  <c r="J235" i="11"/>
  <c r="J233" i="2"/>
  <c r="BK264" i="2"/>
  <c r="BK262" i="3"/>
  <c r="BK214" i="3"/>
  <c r="J218" i="5"/>
  <c r="J252" i="5"/>
  <c r="BK272" i="6"/>
  <c r="J311" i="4"/>
  <c r="J116" i="6"/>
  <c r="J263" i="6"/>
  <c r="BK283" i="7"/>
  <c r="J209" i="8"/>
  <c r="J214" i="9"/>
  <c r="BK201" i="10"/>
  <c r="BK183" i="2"/>
  <c r="BK238" i="3"/>
  <c r="BK198" i="4"/>
  <c r="BK263" i="5"/>
  <c r="BK177" i="5"/>
  <c r="J136" i="6"/>
  <c r="J186" i="7"/>
  <c r="BK151" i="8"/>
  <c r="J244" i="9"/>
  <c r="BK211" i="10"/>
  <c r="BK235" i="11"/>
  <c r="J126" i="2"/>
  <c r="J190" i="3"/>
  <c r="BK316" i="4"/>
  <c r="BK167" i="6"/>
  <c r="BK306" i="6"/>
  <c r="J313" i="7"/>
  <c r="BK135" i="8"/>
  <c r="BK148" i="10"/>
  <c r="BK136" i="11"/>
  <c r="BK265" i="5"/>
  <c r="J189" i="6"/>
  <c r="J175" i="7"/>
  <c r="BK260" i="9"/>
  <c r="BK300" i="9"/>
  <c r="BK170" i="11"/>
  <c r="BK262" i="2"/>
  <c r="BK266" i="3"/>
  <c r="J121" i="4"/>
  <c r="BK259" i="5"/>
  <c r="BK274" i="6"/>
  <c r="J249" i="7"/>
  <c r="J225" i="8"/>
  <c r="J123" i="9"/>
  <c r="J119" i="11"/>
  <c r="BK284" i="2"/>
  <c r="BK186" i="3"/>
  <c r="BK140" i="4"/>
  <c r="BK266" i="4"/>
  <c r="J185" i="4"/>
  <c r="BK192" i="4"/>
  <c r="J194" i="5"/>
  <c r="J308" i="6"/>
  <c r="J261" i="6"/>
  <c r="J287" i="7"/>
  <c r="J237" i="8"/>
  <c r="BK244" i="9"/>
  <c r="BK106" i="11"/>
  <c r="BK149" i="2"/>
  <c r="J195" i="4"/>
  <c r="J254" i="4"/>
  <c r="J162" i="4"/>
  <c r="J198" i="4"/>
  <c r="J177" i="5"/>
  <c r="BK313" i="6"/>
  <c r="J278" i="6"/>
  <c r="BK99" i="7"/>
  <c r="BK256" i="8"/>
  <c r="J285" i="9"/>
  <c r="BK190" i="9"/>
  <c r="BK113" i="11"/>
  <c r="J99" i="2"/>
  <c r="BK279" i="3"/>
  <c r="J303" i="4"/>
  <c r="BK305" i="5"/>
  <c r="J233" i="6"/>
  <c r="J259" i="6"/>
  <c r="BK190" i="7"/>
  <c r="BK110" i="8"/>
  <c r="BK194" i="9"/>
  <c r="J214" i="10"/>
  <c r="J142" i="10"/>
  <c r="BK174" i="11"/>
  <c r="BK276" i="2"/>
  <c r="J240" i="3"/>
  <c r="BK128" i="5"/>
  <c r="BK308" i="6"/>
  <c r="BK219" i="7"/>
  <c r="J310" i="7"/>
  <c r="BK154" i="8"/>
  <c r="BK133" i="9"/>
  <c r="BK102" i="11"/>
  <c r="BK240" i="3"/>
  <c r="BK162" i="5"/>
  <c r="J360" i="6"/>
  <c r="BK207" i="7"/>
  <c r="J130" i="8"/>
  <c r="BK224" i="9"/>
  <c r="BK193" i="10"/>
  <c r="BK223" i="11"/>
  <c r="BK289" i="2"/>
  <c r="BK170" i="2"/>
  <c r="BK177" i="3"/>
  <c r="J315" i="4"/>
  <c r="J298" i="5"/>
  <c r="J354" i="6"/>
  <c r="BK153" i="6"/>
  <c r="BK326" i="7"/>
  <c r="BK169" i="8"/>
  <c r="J171" i="8"/>
  <c r="BK106" i="9"/>
  <c r="BK155" i="11"/>
  <c r="J134" i="2"/>
  <c r="J162" i="3"/>
  <c r="J291" i="3"/>
  <c r="BK156" i="4"/>
  <c r="J235" i="5"/>
  <c r="BK144" i="5"/>
  <c r="BK290" i="6"/>
  <c r="BK196" i="7"/>
  <c r="J147" i="7"/>
  <c r="BK243" i="7"/>
  <c r="J210" i="9"/>
  <c r="BK235" i="9"/>
  <c r="BK199" i="10"/>
  <c r="BK98" i="11"/>
  <c r="J141" i="2"/>
  <c r="J232" i="3"/>
  <c r="BK311" i="4"/>
  <c r="BK225" i="6"/>
  <c r="J211" i="7"/>
  <c r="J318" i="8"/>
  <c r="J239" i="9"/>
  <c r="J242" i="10"/>
  <c r="J159" i="11"/>
  <c r="J183" i="2"/>
  <c r="BK299" i="3"/>
  <c r="BK251" i="2"/>
  <c r="J198" i="3"/>
  <c r="J176" i="4"/>
  <c r="BK293" i="5"/>
  <c r="BK211" i="6"/>
  <c r="J249" i="6"/>
  <c r="BK295" i="8"/>
  <c r="J271" i="8"/>
  <c r="J177" i="9"/>
  <c r="J209" i="10"/>
  <c r="BK231" i="11"/>
  <c r="BK180" i="2"/>
  <c r="BK258" i="3"/>
  <c r="BK315" i="4"/>
  <c r="J241" i="5"/>
  <c r="J337" i="6"/>
  <c r="J264" i="7"/>
  <c r="BK310" i="8"/>
  <c r="J246" i="9"/>
  <c r="J198" i="9"/>
  <c r="BK183" i="9"/>
  <c r="J139" i="10"/>
  <c r="J103" i="2"/>
  <c r="BK218" i="3"/>
  <c r="BK118" i="4"/>
  <c r="J206" i="4"/>
  <c r="BK296" i="4"/>
  <c r="BK298" i="5"/>
  <c r="J306" i="6"/>
  <c r="BK322" i="6"/>
  <c r="BK156" i="7"/>
  <c r="BK171" i="7"/>
  <c r="J277" i="9"/>
  <c r="BK133" i="11"/>
  <c r="BK262" i="9"/>
  <c r="J247" i="10"/>
  <c r="J243" i="11"/>
  <c r="J214" i="2"/>
  <c r="J297" i="3"/>
  <c r="BK159" i="5"/>
  <c r="J122" i="6"/>
  <c r="BK110" i="6"/>
  <c r="BK285" i="7"/>
  <c r="J201" i="8"/>
  <c r="J286" i="8"/>
  <c r="J297" i="9"/>
  <c r="J128" i="10"/>
  <c r="BK296" i="2"/>
  <c r="J272" i="4"/>
  <c r="J180" i="5"/>
  <c r="BK298" i="6"/>
  <c r="BK186" i="7"/>
  <c r="BK318" i="8"/>
  <c r="J122" i="8"/>
  <c r="BK297" i="9"/>
  <c r="BK217" i="11"/>
  <c r="J131" i="11"/>
  <c r="J296" i="2"/>
  <c r="BK236" i="3"/>
  <c r="J252" i="4"/>
  <c r="J150" i="5"/>
  <c r="BK344" i="6"/>
  <c r="J355" i="6"/>
  <c r="BK342" i="6"/>
  <c r="BK313" i="7"/>
  <c r="BK142" i="7"/>
  <c r="J157" i="9"/>
  <c r="BK298" i="9"/>
  <c r="J165" i="10"/>
  <c r="J227" i="11"/>
  <c r="BK111" i="2"/>
  <c r="BK254" i="3"/>
  <c r="J99" i="5"/>
  <c r="J148" i="6"/>
  <c r="J302" i="7"/>
  <c r="J156" i="7"/>
  <c r="J110" i="8"/>
  <c r="BK128" i="9"/>
  <c r="J195" i="11"/>
  <c r="BK231" i="2"/>
  <c r="J123" i="3"/>
  <c r="BK310" i="4"/>
  <c r="J305" i="5"/>
  <c r="J367" i="6"/>
  <c r="BK284" i="8"/>
  <c r="BK237" i="9"/>
  <c r="BK242" i="10"/>
  <c r="BK142" i="11"/>
  <c r="BK191" i="2"/>
  <c r="J268" i="3"/>
  <c r="J101" i="4"/>
  <c r="BK104" i="6"/>
  <c r="J204" i="6"/>
  <c r="BK239" i="8"/>
  <c r="J256" i="9"/>
  <c r="J136" i="11"/>
  <c r="J174" i="2"/>
  <c r="BK157" i="3"/>
  <c r="J147" i="3"/>
  <c r="BK252" i="4"/>
  <c r="BK214" i="5"/>
  <c r="J344" i="6"/>
  <c r="BK273" i="7"/>
  <c r="J196" i="8"/>
  <c r="BK218" i="9"/>
  <c r="BK238" i="11"/>
  <c r="BK129" i="2"/>
  <c r="BK272" i="2"/>
  <c r="BK198" i="3"/>
  <c r="J222" i="4"/>
  <c r="J243" i="5"/>
  <c r="BK276" i="5"/>
  <c r="J255" i="7"/>
  <c r="J319" i="7"/>
  <c r="J256" i="8"/>
  <c r="BK159" i="9"/>
  <c r="BK122" i="2"/>
  <c r="BK164" i="3"/>
  <c r="BK242" i="4"/>
  <c r="BK202" i="4"/>
  <c r="J274" i="4"/>
  <c r="BK180" i="5"/>
  <c r="J293" i="5"/>
  <c r="BK151" i="6"/>
  <c r="BK120" i="7"/>
  <c r="BK292" i="7"/>
  <c r="BK237" i="8"/>
  <c r="J186" i="9"/>
  <c r="BK214" i="2"/>
  <c r="BK143" i="2"/>
  <c r="J240" i="4"/>
  <c r="J174" i="4"/>
  <c r="BK115" i="4"/>
  <c r="BK142" i="5"/>
  <c r="BK365" i="6"/>
  <c r="BK203" i="7"/>
  <c r="BK255" i="7"/>
  <c r="BK278" i="8"/>
  <c r="J311" i="8"/>
  <c r="J272" i="9"/>
  <c r="BK193" i="11"/>
  <c r="J143" i="2"/>
  <c r="BK286" i="3"/>
  <c r="BK230" i="4"/>
  <c r="BK193" i="6"/>
  <c r="J330" i="6"/>
  <c r="BK103" i="7"/>
  <c r="BK130" i="8"/>
  <c r="BK214" i="9"/>
  <c r="J303" i="9"/>
  <c r="J148" i="10"/>
  <c r="J129" i="2"/>
  <c r="J170" i="2"/>
  <c r="BK147" i="3"/>
  <c r="J239" i="5"/>
  <c r="BK311" i="6"/>
  <c r="BK340" i="6"/>
  <c r="BK249" i="7"/>
  <c r="J107" i="8"/>
  <c r="J316" i="8"/>
  <c r="BK99" i="9"/>
  <c r="BK235" i="10"/>
  <c r="J155" i="11"/>
  <c r="J128" i="3"/>
  <c r="BK248" i="4"/>
  <c r="J202" i="5"/>
  <c r="BK164" i="6"/>
  <c r="BK217" i="6"/>
  <c r="BK223" i="7"/>
  <c r="BK282" i="8"/>
  <c r="J298" i="9"/>
  <c r="J193" i="11"/>
  <c r="BK146" i="2"/>
  <c r="J106" i="3"/>
  <c r="BK261" i="5"/>
  <c r="J224" i="5"/>
  <c r="BK162" i="6"/>
  <c r="BK290" i="7"/>
  <c r="J295" i="8"/>
  <c r="BK107" i="8"/>
  <c r="BK277" i="9"/>
  <c r="J173" i="10"/>
  <c r="J217" i="11"/>
  <c r="J279" i="3"/>
  <c r="J103" i="3"/>
  <c r="J278" i="5"/>
  <c r="J271" i="5"/>
  <c r="BK241" i="6"/>
  <c r="J179" i="6"/>
  <c r="BK237" i="7"/>
  <c r="J199" i="7"/>
  <c r="J315" i="8"/>
  <c r="BK266" i="9"/>
  <c r="J161" i="10"/>
  <c r="BK189" i="11"/>
  <c r="J139" i="11"/>
  <c r="J247" i="2"/>
  <c r="J218" i="3"/>
  <c r="J123" i="5"/>
  <c r="BK249" i="6"/>
  <c r="BK117" i="7"/>
  <c r="J284" i="8"/>
  <c r="J100" i="8"/>
  <c r="BK144" i="9"/>
  <c r="BK178" i="10"/>
  <c r="BK219" i="11"/>
  <c r="J283" i="2"/>
  <c r="J256" i="3"/>
  <c r="J150" i="3"/>
  <c r="BK176" i="4"/>
  <c r="BK206" i="5"/>
  <c r="J347" i="6"/>
  <c r="J167" i="6"/>
  <c r="BK251" i="6"/>
  <c r="J193" i="8"/>
  <c r="BK142" i="9"/>
  <c r="BK139" i="10"/>
  <c r="BK227" i="11"/>
  <c r="J161" i="2"/>
  <c r="J122" i="2"/>
  <c r="J199" i="2"/>
  <c r="J177" i="3"/>
  <c r="BK292" i="3"/>
  <c r="BK299" i="4"/>
  <c r="BK133" i="5"/>
  <c r="J214" i="6"/>
  <c r="J243" i="7"/>
  <c r="J278" i="8"/>
  <c r="J242" i="9"/>
  <c r="BK113" i="10"/>
  <c r="BK257" i="2"/>
  <c r="BK199" i="2"/>
  <c r="BK228" i="3"/>
  <c r="J236" i="4"/>
  <c r="J206" i="5"/>
  <c r="BK186" i="6"/>
  <c r="BK122" i="6"/>
  <c r="J254" i="8"/>
  <c r="BK289" i="9"/>
  <c r="J240" i="10"/>
  <c r="J152" i="11"/>
  <c r="J191" i="2"/>
  <c r="J202" i="3"/>
  <c r="J250" i="3"/>
  <c r="BK226" i="4"/>
  <c r="J267" i="5"/>
  <c r="BK330" i="6"/>
  <c r="J164" i="7"/>
  <c r="BK229" i="8"/>
  <c r="J223" i="10"/>
  <c r="BK229" i="2"/>
  <c r="J238" i="3"/>
  <c r="BK128" i="3"/>
  <c r="BK280" i="4"/>
  <c r="BK272" i="4"/>
  <c r="BK303" i="4"/>
  <c r="J276" i="5"/>
  <c r="J241" i="6"/>
  <c r="J195" i="6"/>
  <c r="J285" i="7"/>
  <c r="J247" i="8"/>
  <c r="J253" i="9"/>
  <c r="J231" i="11"/>
  <c r="J288" i="2"/>
  <c r="J286" i="4"/>
  <c r="BK206" i="4"/>
  <c r="J296" i="4"/>
  <c r="J297" i="5"/>
  <c r="J110" i="6"/>
  <c r="BK147" i="7"/>
  <c r="J204" i="8"/>
  <c r="BK279" i="9"/>
  <c r="BK133" i="10"/>
  <c r="J158" i="2"/>
  <c r="BK99" i="2"/>
  <c r="J286" i="3"/>
  <c r="J237" i="5"/>
  <c r="J119" i="5"/>
  <c r="BK229" i="6"/>
  <c r="J282" i="7"/>
  <c r="J154" i="8"/>
  <c r="J159" i="9"/>
  <c r="BK106" i="10"/>
  <c r="J211" i="10"/>
  <c r="J284" i="2"/>
  <c r="BK268" i="3"/>
  <c r="J214" i="4"/>
  <c r="BK270" i="6"/>
  <c r="J186" i="6"/>
  <c r="BK253" i="7"/>
  <c r="BK171" i="8"/>
  <c r="J321" i="8"/>
  <c r="BK228" i="9"/>
  <c r="J219" i="11"/>
  <c r="J133" i="11"/>
  <c r="J144" i="3"/>
  <c r="BK143" i="4"/>
  <c r="J128" i="5"/>
  <c r="BK367" i="6"/>
  <c r="J275" i="7"/>
  <c r="BK302" i="7"/>
  <c r="J190" i="8"/>
  <c r="J264" i="9"/>
  <c r="BK131" i="10"/>
  <c r="J207" i="11"/>
  <c r="J231" i="2"/>
  <c r="J159" i="3"/>
  <c r="BK195" i="4"/>
  <c r="J289" i="4"/>
  <c r="J106" i="5"/>
  <c r="BK276" i="6"/>
  <c r="BK233" i="7"/>
  <c r="BK164" i="7"/>
  <c r="J290" i="8"/>
  <c r="J262" i="9"/>
  <c r="BK98" i="10"/>
  <c r="BK163" i="11"/>
  <c r="AS64" i="1"/>
  <c r="J210" i="4"/>
  <c r="BK271" i="5"/>
  <c r="BK296" i="6"/>
  <c r="J342" i="6"/>
  <c r="BK158" i="7"/>
  <c r="BK321" i="8"/>
  <c r="BK209" i="8"/>
  <c r="J237" i="9"/>
  <c r="J178" i="10"/>
  <c r="J125" i="11"/>
  <c r="BK253" i="2"/>
  <c r="BK288" i="2"/>
  <c r="J287" i="3"/>
  <c r="BK101" i="4"/>
  <c r="BK278" i="6"/>
  <c r="BK241" i="7"/>
  <c r="J172" i="7"/>
  <c r="BK303" i="8"/>
  <c r="BK119" i="9"/>
  <c r="J185" i="10"/>
  <c r="BK174" i="2"/>
  <c r="BK194" i="3"/>
  <c r="J318" i="4"/>
  <c r="BK131" i="5"/>
  <c r="J109" i="5"/>
  <c r="J132" i="6"/>
  <c r="BK267" i="7"/>
  <c r="J131" i="9"/>
  <c r="J113" i="10"/>
  <c r="J106" i="11"/>
  <c r="J111" i="2"/>
  <c r="J207" i="2"/>
  <c r="J292" i="3"/>
  <c r="J310" i="4"/>
  <c r="J359" i="6"/>
  <c r="BK319" i="7"/>
  <c r="J264" i="8"/>
  <c r="BK109" i="9"/>
  <c r="J231" i="10"/>
  <c r="J212" i="11"/>
  <c r="J156" i="2"/>
  <c r="BK247" i="3"/>
  <c r="J260" i="3"/>
  <c r="BK284" i="4"/>
  <c r="BK241" i="5"/>
  <c r="BK150" i="5"/>
  <c r="J159" i="5"/>
  <c r="J287" i="6"/>
  <c r="J145" i="7"/>
  <c r="BK254" i="8"/>
  <c r="BK177" i="9"/>
  <c r="J123" i="10"/>
  <c r="J102" i="11"/>
  <c r="R306" i="4" l="1"/>
  <c r="R234" i="11"/>
  <c r="T209" i="2"/>
  <c r="P287" i="2"/>
  <c r="P98" i="3"/>
  <c r="T179" i="3"/>
  <c r="BK265" i="3"/>
  <c r="J265" i="3"/>
  <c r="J69" i="3"/>
  <c r="R191" i="4"/>
  <c r="R220" i="6"/>
  <c r="T350" i="6"/>
  <c r="T98" i="7"/>
  <c r="T192" i="7"/>
  <c r="BK284" i="7"/>
  <c r="J284" i="7" s="1"/>
  <c r="J69" i="7" s="1"/>
  <c r="P309" i="7"/>
  <c r="BK99" i="8"/>
  <c r="BK208" i="8"/>
  <c r="J208" i="8"/>
  <c r="J68" i="8" s="1"/>
  <c r="T289" i="8"/>
  <c r="BK209" i="2"/>
  <c r="J209" i="2" s="1"/>
  <c r="J68" i="2" s="1"/>
  <c r="T279" i="2"/>
  <c r="T98" i="3"/>
  <c r="R179" i="3"/>
  <c r="T265" i="3"/>
  <c r="BK290" i="3"/>
  <c r="J290" i="3" s="1"/>
  <c r="J73" i="3" s="1"/>
  <c r="P98" i="4"/>
  <c r="T201" i="4"/>
  <c r="R98" i="5"/>
  <c r="T227" i="5"/>
  <c r="R296" i="5"/>
  <c r="R258" i="6"/>
  <c r="P343" i="6"/>
  <c r="BK202" i="7"/>
  <c r="J202" i="7" s="1"/>
  <c r="J67" i="7" s="1"/>
  <c r="T284" i="7"/>
  <c r="T317" i="7"/>
  <c r="R186" i="8"/>
  <c r="BK200" i="8"/>
  <c r="J200" i="8"/>
  <c r="J67" i="8" s="1"/>
  <c r="R200" i="8"/>
  <c r="P98" i="9"/>
  <c r="BK179" i="9"/>
  <c r="J179" i="9"/>
  <c r="J66" i="9" s="1"/>
  <c r="R179" i="9"/>
  <c r="P271" i="9"/>
  <c r="P296" i="9"/>
  <c r="BK160" i="10"/>
  <c r="J160" i="10" s="1"/>
  <c r="J66" i="10" s="1"/>
  <c r="T208" i="10"/>
  <c r="P238" i="10"/>
  <c r="T176" i="2"/>
  <c r="R256" i="2"/>
  <c r="P279" i="2"/>
  <c r="P278" i="2" s="1"/>
  <c r="BK98" i="3"/>
  <c r="BK179" i="3"/>
  <c r="J179" i="3"/>
  <c r="J66" i="3" s="1"/>
  <c r="BK98" i="4"/>
  <c r="R239" i="4"/>
  <c r="T314" i="4"/>
  <c r="BK189" i="5"/>
  <c r="J189" i="5" s="1"/>
  <c r="J67" i="5" s="1"/>
  <c r="P270" i="5"/>
  <c r="P288" i="5"/>
  <c r="BK258" i="6"/>
  <c r="J258" i="6" s="1"/>
  <c r="J68" i="6" s="1"/>
  <c r="BK333" i="6"/>
  <c r="J333" i="6" s="1"/>
  <c r="J74" i="6" s="1"/>
  <c r="BK350" i="6"/>
  <c r="J350" i="6"/>
  <c r="J77" i="6" s="1"/>
  <c r="BK192" i="7"/>
  <c r="J192" i="7"/>
  <c r="J66" i="7" s="1"/>
  <c r="R192" i="7"/>
  <c r="R284" i="7"/>
  <c r="BK317" i="7"/>
  <c r="J317" i="7" s="1"/>
  <c r="J73" i="7" s="1"/>
  <c r="R208" i="8"/>
  <c r="R289" i="8"/>
  <c r="BK306" i="8"/>
  <c r="J306" i="8" s="1"/>
  <c r="J73" i="8" s="1"/>
  <c r="T189" i="9"/>
  <c r="R288" i="9"/>
  <c r="P160" i="10"/>
  <c r="P208" i="10"/>
  <c r="P230" i="10"/>
  <c r="P229" i="10" s="1"/>
  <c r="P98" i="2"/>
  <c r="P186" i="2"/>
  <c r="BK227" i="3"/>
  <c r="J227" i="3" s="1"/>
  <c r="J68" i="3" s="1"/>
  <c r="BK282" i="3"/>
  <c r="BK239" i="4"/>
  <c r="J239" i="4" s="1"/>
  <c r="J68" i="4" s="1"/>
  <c r="R314" i="4"/>
  <c r="R305" i="4"/>
  <c r="T97" i="10"/>
  <c r="BK208" i="10"/>
  <c r="J208" i="10" s="1"/>
  <c r="J68" i="10" s="1"/>
  <c r="BK230" i="10"/>
  <c r="J230" i="10" s="1"/>
  <c r="J71" i="10" s="1"/>
  <c r="R97" i="11"/>
  <c r="BK176" i="2"/>
  <c r="J176" i="2" s="1"/>
  <c r="J66" i="2" s="1"/>
  <c r="T256" i="2"/>
  <c r="R279" i="2"/>
  <c r="BK189" i="3"/>
  <c r="J189" i="3" s="1"/>
  <c r="J67" i="3" s="1"/>
  <c r="R265" i="3"/>
  <c r="P290" i="3"/>
  <c r="BK191" i="4"/>
  <c r="J191" i="4" s="1"/>
  <c r="J66" i="4" s="1"/>
  <c r="P201" i="4"/>
  <c r="BK283" i="4"/>
  <c r="J283" i="4"/>
  <c r="J69" i="4" s="1"/>
  <c r="P314" i="4"/>
  <c r="P98" i="5"/>
  <c r="R227" i="5"/>
  <c r="P258" i="6"/>
  <c r="P350" i="6"/>
  <c r="P98" i="7"/>
  <c r="R240" i="7"/>
  <c r="T309" i="7"/>
  <c r="T308" i="7" s="1"/>
  <c r="P208" i="8"/>
  <c r="P289" i="8"/>
  <c r="R314" i="8"/>
  <c r="R189" i="9"/>
  <c r="P97" i="10"/>
  <c r="R192" i="10"/>
  <c r="BK238" i="10"/>
  <c r="T188" i="11"/>
  <c r="P176" i="2"/>
  <c r="P256" i="2"/>
  <c r="R287" i="2"/>
  <c r="R227" i="3"/>
  <c r="T98" i="5"/>
  <c r="P227" i="5"/>
  <c r="T296" i="5"/>
  <c r="T258" i="6"/>
  <c r="R333" i="6"/>
  <c r="P358" i="6"/>
  <c r="R202" i="7"/>
  <c r="R97" i="7" s="1"/>
  <c r="P227" i="9"/>
  <c r="P97" i="11"/>
  <c r="BK188" i="11"/>
  <c r="J188" i="11" s="1"/>
  <c r="J67" i="11" s="1"/>
  <c r="T204" i="11"/>
  <c r="T98" i="2"/>
  <c r="R186" i="2"/>
  <c r="T287" i="2"/>
  <c r="R189" i="3"/>
  <c r="R282" i="3"/>
  <c r="R98" i="4"/>
  <c r="R201" i="4"/>
  <c r="T283" i="4"/>
  <c r="T306" i="4"/>
  <c r="T305" i="4" s="1"/>
  <c r="R189" i="5"/>
  <c r="R270" i="5"/>
  <c r="BK296" i="5"/>
  <c r="J296" i="5" s="1"/>
  <c r="J73" i="5" s="1"/>
  <c r="BK103" i="6"/>
  <c r="BK210" i="6"/>
  <c r="J210" i="6"/>
  <c r="J66" i="6" s="1"/>
  <c r="T210" i="6"/>
  <c r="BK305" i="6"/>
  <c r="J305" i="6" s="1"/>
  <c r="J69" i="6" s="1"/>
  <c r="T333" i="6"/>
  <c r="R358" i="6"/>
  <c r="R98" i="7"/>
  <c r="P240" i="7"/>
  <c r="R317" i="7"/>
  <c r="BK186" i="8"/>
  <c r="J186" i="8" s="1"/>
  <c r="J66" i="8" s="1"/>
  <c r="R246" i="8"/>
  <c r="R306" i="8"/>
  <c r="R305" i="8" s="1"/>
  <c r="R97" i="8" s="1"/>
  <c r="T98" i="9"/>
  <c r="BK227" i="9"/>
  <c r="J227" i="9" s="1"/>
  <c r="J68" i="9" s="1"/>
  <c r="R296" i="9"/>
  <c r="R97" i="10"/>
  <c r="T192" i="10"/>
  <c r="T238" i="10"/>
  <c r="R154" i="11"/>
  <c r="BK204" i="11"/>
  <c r="J204" i="11" s="1"/>
  <c r="J68" i="11" s="1"/>
  <c r="BK98" i="2"/>
  <c r="BK186" i="2"/>
  <c r="J186" i="2" s="1"/>
  <c r="J67" i="2" s="1"/>
  <c r="R98" i="3"/>
  <c r="R97" i="3"/>
  <c r="P179" i="3"/>
  <c r="P265" i="3"/>
  <c r="T290" i="3"/>
  <c r="T98" i="4"/>
  <c r="P239" i="4"/>
  <c r="BK314" i="4"/>
  <c r="J314" i="4" s="1"/>
  <c r="J73" i="4" s="1"/>
  <c r="T189" i="5"/>
  <c r="R288" i="5"/>
  <c r="R287" i="5" s="1"/>
  <c r="T103" i="6"/>
  <c r="R210" i="6"/>
  <c r="R102" i="6" s="1"/>
  <c r="T305" i="6"/>
  <c r="T343" i="6"/>
  <c r="P192" i="7"/>
  <c r="T99" i="8"/>
  <c r="P246" i="8"/>
  <c r="BK314" i="8"/>
  <c r="J314" i="8"/>
  <c r="J74" i="8" s="1"/>
  <c r="P189" i="9"/>
  <c r="R271" i="9"/>
  <c r="P288" i="9"/>
  <c r="P287" i="9"/>
  <c r="BK97" i="10"/>
  <c r="BK96" i="10" s="1"/>
  <c r="J96" i="10" s="1"/>
  <c r="J64" i="10" s="1"/>
  <c r="J97" i="10"/>
  <c r="J65" i="10" s="1"/>
  <c r="BK192" i="10"/>
  <c r="J192" i="10" s="1"/>
  <c r="J67" i="10" s="1"/>
  <c r="R238" i="10"/>
  <c r="BK97" i="11"/>
  <c r="J97" i="11"/>
  <c r="J65" i="11"/>
  <c r="T154" i="11"/>
  <c r="R188" i="11"/>
  <c r="R176" i="2"/>
  <c r="BK256" i="2"/>
  <c r="J256" i="2" s="1"/>
  <c r="J69" i="2" s="1"/>
  <c r="BK279" i="2"/>
  <c r="J279" i="2" s="1"/>
  <c r="J72" i="2" s="1"/>
  <c r="T189" i="3"/>
  <c r="P282" i="3"/>
  <c r="P281" i="3"/>
  <c r="T239" i="4"/>
  <c r="BK179" i="5"/>
  <c r="J179" i="5"/>
  <c r="J66" i="5"/>
  <c r="BK227" i="5"/>
  <c r="J227" i="5" s="1"/>
  <c r="J68" i="5" s="1"/>
  <c r="P296" i="5"/>
  <c r="BK220" i="6"/>
  <c r="J220" i="6" s="1"/>
  <c r="J67" i="6" s="1"/>
  <c r="R305" i="6"/>
  <c r="R350" i="6"/>
  <c r="R349" i="6"/>
  <c r="T240" i="7"/>
  <c r="BK309" i="7"/>
  <c r="J309" i="7" s="1"/>
  <c r="J72" i="7" s="1"/>
  <c r="P99" i="8"/>
  <c r="T208" i="8"/>
  <c r="BK289" i="8"/>
  <c r="J289" i="8" s="1"/>
  <c r="J70" i="8" s="1"/>
  <c r="P306" i="8"/>
  <c r="R227" i="9"/>
  <c r="BK288" i="9"/>
  <c r="J288" i="9"/>
  <c r="J72" i="9"/>
  <c r="P192" i="10"/>
  <c r="T230" i="10"/>
  <c r="T229" i="10" s="1"/>
  <c r="BK154" i="11"/>
  <c r="J154" i="11" s="1"/>
  <c r="J66" i="11" s="1"/>
  <c r="P188" i="11"/>
  <c r="P204" i="11"/>
  <c r="R226" i="11"/>
  <c r="R225" i="11"/>
  <c r="P209" i="2"/>
  <c r="P227" i="3"/>
  <c r="T282" i="3"/>
  <c r="T281" i="3"/>
  <c r="BK201" i="4"/>
  <c r="J201" i="4" s="1"/>
  <c r="J67" i="4" s="1"/>
  <c r="P283" i="4"/>
  <c r="BK306" i="4"/>
  <c r="J306" i="4" s="1"/>
  <c r="J72" i="4" s="1"/>
  <c r="BK98" i="5"/>
  <c r="J98" i="5"/>
  <c r="J65" i="5"/>
  <c r="P179" i="5"/>
  <c r="T179" i="5"/>
  <c r="T270" i="5"/>
  <c r="T288" i="5"/>
  <c r="T287" i="5" s="1"/>
  <c r="R103" i="6"/>
  <c r="P210" i="6"/>
  <c r="P305" i="6"/>
  <c r="R343" i="6"/>
  <c r="P202" i="7"/>
  <c r="P284" i="7"/>
  <c r="R309" i="7"/>
  <c r="R308" i="7"/>
  <c r="P186" i="8"/>
  <c r="BK246" i="8"/>
  <c r="J246" i="8" s="1"/>
  <c r="J69" i="8" s="1"/>
  <c r="T314" i="8"/>
  <c r="R98" i="9"/>
  <c r="R97" i="9" s="1"/>
  <c r="P179" i="9"/>
  <c r="T179" i="9"/>
  <c r="T271" i="9"/>
  <c r="T288" i="9"/>
  <c r="T160" i="10"/>
  <c r="P154" i="11"/>
  <c r="T226" i="11"/>
  <c r="R209" i="2"/>
  <c r="BK287" i="2"/>
  <c r="J287" i="2"/>
  <c r="J73" i="2"/>
  <c r="T227" i="3"/>
  <c r="R290" i="3"/>
  <c r="R179" i="5"/>
  <c r="T220" i="6"/>
  <c r="BK343" i="6"/>
  <c r="J343" i="6"/>
  <c r="J75" i="6" s="1"/>
  <c r="T358" i="6"/>
  <c r="BK98" i="7"/>
  <c r="J98" i="7" s="1"/>
  <c r="J65" i="7" s="1"/>
  <c r="T202" i="7"/>
  <c r="T186" i="8"/>
  <c r="P200" i="8"/>
  <c r="T200" i="8"/>
  <c r="P314" i="8"/>
  <c r="BK98" i="9"/>
  <c r="J98" i="9" s="1"/>
  <c r="J65" i="9" s="1"/>
  <c r="T227" i="9"/>
  <c r="T296" i="9"/>
  <c r="R98" i="2"/>
  <c r="R97" i="2" s="1"/>
  <c r="T186" i="2"/>
  <c r="P189" i="3"/>
  <c r="P191" i="4"/>
  <c r="T191" i="4"/>
  <c r="R283" i="4"/>
  <c r="P306" i="4"/>
  <c r="P305" i="4"/>
  <c r="P189" i="5"/>
  <c r="BK270" i="5"/>
  <c r="J270" i="5" s="1"/>
  <c r="J69" i="5" s="1"/>
  <c r="BK288" i="5"/>
  <c r="P103" i="6"/>
  <c r="P220" i="6"/>
  <c r="P102" i="6" s="1"/>
  <c r="P333" i="6"/>
  <c r="P332" i="6"/>
  <c r="BK358" i="6"/>
  <c r="J358" i="6"/>
  <c r="J78" i="6"/>
  <c r="BK240" i="7"/>
  <c r="BK97" i="7" s="1"/>
  <c r="P317" i="7"/>
  <c r="R99" i="8"/>
  <c r="R98" i="8"/>
  <c r="T246" i="8"/>
  <c r="T306" i="8"/>
  <c r="T305" i="8"/>
  <c r="BK189" i="9"/>
  <c r="J189" i="9"/>
  <c r="J67" i="9"/>
  <c r="BK271" i="9"/>
  <c r="J271" i="9" s="1"/>
  <c r="J69" i="9" s="1"/>
  <c r="BK296" i="9"/>
  <c r="J296" i="9"/>
  <c r="J73" i="9"/>
  <c r="R160" i="10"/>
  <c r="R208" i="10"/>
  <c r="R230" i="10"/>
  <c r="R229" i="10"/>
  <c r="T97" i="11"/>
  <c r="T96" i="11"/>
  <c r="R204" i="11"/>
  <c r="BK226" i="11"/>
  <c r="J226" i="11" s="1"/>
  <c r="J71" i="11" s="1"/>
  <c r="P226" i="11"/>
  <c r="BK234" i="11"/>
  <c r="J234" i="11" s="1"/>
  <c r="J72" i="11" s="1"/>
  <c r="P234" i="11"/>
  <c r="T234" i="11"/>
  <c r="BK325" i="6"/>
  <c r="J325" i="6"/>
  <c r="J70" i="6" s="1"/>
  <c r="BK366" i="6"/>
  <c r="J366" i="6" s="1"/>
  <c r="J79" i="6" s="1"/>
  <c r="BK302" i="4"/>
  <c r="J302" i="4"/>
  <c r="J70" i="4" s="1"/>
  <c r="BK325" i="7"/>
  <c r="J325" i="7"/>
  <c r="J74" i="7"/>
  <c r="BK284" i="9"/>
  <c r="J284" i="9"/>
  <c r="J70" i="9" s="1"/>
  <c r="BK295" i="2"/>
  <c r="J295" i="2" s="1"/>
  <c r="J74" i="2" s="1"/>
  <c r="BK329" i="6"/>
  <c r="J329" i="6"/>
  <c r="J72" i="6" s="1"/>
  <c r="BK226" i="10"/>
  <c r="J226" i="10"/>
  <c r="J69" i="10"/>
  <c r="BK275" i="2"/>
  <c r="J275" i="2"/>
  <c r="J70" i="2" s="1"/>
  <c r="BK298" i="3"/>
  <c r="J298" i="3" s="1"/>
  <c r="J74" i="3" s="1"/>
  <c r="BK322" i="4"/>
  <c r="J322" i="4"/>
  <c r="J74" i="4" s="1"/>
  <c r="BK305" i="7"/>
  <c r="J305" i="7"/>
  <c r="J70" i="7"/>
  <c r="BK222" i="11"/>
  <c r="J222" i="11"/>
  <c r="J69" i="11" s="1"/>
  <c r="BK284" i="5"/>
  <c r="J284" i="5" s="1"/>
  <c r="J70" i="5" s="1"/>
  <c r="BK304" i="5"/>
  <c r="J304" i="5"/>
  <c r="J74" i="5" s="1"/>
  <c r="BK304" i="9"/>
  <c r="J304" i="9"/>
  <c r="J74" i="9"/>
  <c r="BK246" i="10"/>
  <c r="J246" i="10"/>
  <c r="J73" i="10" s="1"/>
  <c r="BK302" i="8"/>
  <c r="J302" i="8" s="1"/>
  <c r="J71" i="8" s="1"/>
  <c r="BK278" i="3"/>
  <c r="J278" i="3"/>
  <c r="J70" i="3" s="1"/>
  <c r="BK322" i="8"/>
  <c r="J322" i="8"/>
  <c r="J75" i="8"/>
  <c r="BK242" i="11"/>
  <c r="J242" i="11"/>
  <c r="J73" i="11" s="1"/>
  <c r="BE102" i="11"/>
  <c r="BE113" i="11"/>
  <c r="BE119" i="11"/>
  <c r="BE181" i="11"/>
  <c r="BE197" i="11"/>
  <c r="BE210" i="11"/>
  <c r="BE230" i="11"/>
  <c r="BE241" i="11"/>
  <c r="E50" i="11"/>
  <c r="BE219" i="11"/>
  <c r="BE243" i="11"/>
  <c r="BE131" i="11"/>
  <c r="BE159" i="11"/>
  <c r="BE238" i="11"/>
  <c r="F92" i="11"/>
  <c r="BE207" i="11"/>
  <c r="J238" i="10"/>
  <c r="J72" i="10"/>
  <c r="BE110" i="11"/>
  <c r="BE136" i="11"/>
  <c r="BE139" i="11"/>
  <c r="BE142" i="11"/>
  <c r="BE201" i="11"/>
  <c r="BE205" i="11"/>
  <c r="BE223" i="11"/>
  <c r="J56" i="11"/>
  <c r="BE122" i="11"/>
  <c r="BE133" i="11"/>
  <c r="BE174" i="11"/>
  <c r="BE193" i="11"/>
  <c r="BE212" i="11"/>
  <c r="BE217" i="11"/>
  <c r="BE227" i="11"/>
  <c r="BE127" i="11"/>
  <c r="BE163" i="11"/>
  <c r="BE195" i="11"/>
  <c r="BE235" i="11"/>
  <c r="BE98" i="11"/>
  <c r="BE106" i="11"/>
  <c r="BE125" i="11"/>
  <c r="BE170" i="11"/>
  <c r="BE189" i="11"/>
  <c r="BE236" i="11"/>
  <c r="BE144" i="11"/>
  <c r="BE148" i="11"/>
  <c r="BE152" i="11"/>
  <c r="BE155" i="11"/>
  <c r="BE231" i="11"/>
  <c r="BE133" i="10"/>
  <c r="BE142" i="10"/>
  <c r="BE158" i="10"/>
  <c r="E83" i="10"/>
  <c r="BE106" i="10"/>
  <c r="BE123" i="10"/>
  <c r="BE145" i="10"/>
  <c r="BE113" i="10"/>
  <c r="BE165" i="10"/>
  <c r="BE193" i="10"/>
  <c r="BE205" i="10"/>
  <c r="BE221" i="10"/>
  <c r="F59" i="10"/>
  <c r="BE110" i="10"/>
  <c r="BE161" i="10"/>
  <c r="BE234" i="10"/>
  <c r="BE239" i="10"/>
  <c r="BE240" i="10"/>
  <c r="BE242" i="10"/>
  <c r="BE245" i="10"/>
  <c r="BE247" i="10"/>
  <c r="BE154" i="10"/>
  <c r="BE178" i="10"/>
  <c r="BE209" i="10"/>
  <c r="BE214" i="10"/>
  <c r="BE216" i="10"/>
  <c r="J89" i="10"/>
  <c r="BE235" i="10"/>
  <c r="BE131" i="10"/>
  <c r="BE150" i="10"/>
  <c r="BE173" i="10"/>
  <c r="BE231" i="10"/>
  <c r="BE137" i="10"/>
  <c r="BE148" i="10"/>
  <c r="BE201" i="10"/>
  <c r="BE197" i="10"/>
  <c r="BE227" i="10"/>
  <c r="BE102" i="10"/>
  <c r="BE116" i="10"/>
  <c r="BE128" i="10"/>
  <c r="BE169" i="10"/>
  <c r="BE185" i="10"/>
  <c r="BE223" i="10"/>
  <c r="BE98" i="10"/>
  <c r="BE139" i="10"/>
  <c r="BE199" i="10"/>
  <c r="BE211" i="10"/>
  <c r="BE262" i="9"/>
  <c r="BE277" i="9"/>
  <c r="J90" i="9"/>
  <c r="BE123" i="9"/>
  <c r="BE177" i="9"/>
  <c r="BE237" i="9"/>
  <c r="BE264" i="9"/>
  <c r="BE279" i="9"/>
  <c r="BE289" i="9"/>
  <c r="BE298" i="9"/>
  <c r="BE300" i="9"/>
  <c r="F93" i="9"/>
  <c r="BE99" i="9"/>
  <c r="BE144" i="9"/>
  <c r="BE164" i="9"/>
  <c r="BE220" i="9"/>
  <c r="BE109" i="9"/>
  <c r="BE142" i="9"/>
  <c r="BE202" i="9"/>
  <c r="BE224" i="9"/>
  <c r="BE239" i="9"/>
  <c r="BE128" i="9"/>
  <c r="BE133" i="9"/>
  <c r="E50" i="9"/>
  <c r="BE186" i="9"/>
  <c r="BE190" i="9"/>
  <c r="BE210" i="9"/>
  <c r="BE214" i="9"/>
  <c r="BE228" i="9"/>
  <c r="BE103" i="9"/>
  <c r="BE180" i="9"/>
  <c r="BE183" i="9"/>
  <c r="BE268" i="9"/>
  <c r="BE272" i="9"/>
  <c r="J99" i="8"/>
  <c r="J65" i="8"/>
  <c r="BE131" i="9"/>
  <c r="BE147" i="9"/>
  <c r="BE157" i="9"/>
  <c r="BE173" i="9"/>
  <c r="BE194" i="9"/>
  <c r="BE198" i="9"/>
  <c r="BE218" i="9"/>
  <c r="BE256" i="9"/>
  <c r="BE285" i="9"/>
  <c r="BE292" i="9"/>
  <c r="BE293" i="9"/>
  <c r="BE297" i="9"/>
  <c r="BE303" i="9"/>
  <c r="BE305" i="9"/>
  <c r="BE162" i="9"/>
  <c r="BE235" i="9"/>
  <c r="BE244" i="9"/>
  <c r="BE281" i="9"/>
  <c r="BK305" i="8"/>
  <c r="J305" i="8" s="1"/>
  <c r="J72" i="8" s="1"/>
  <c r="BE206" i="9"/>
  <c r="BE242" i="9"/>
  <c r="BE246" i="9"/>
  <c r="BE253" i="9"/>
  <c r="BE266" i="9"/>
  <c r="BE274" i="9"/>
  <c r="BE106" i="9"/>
  <c r="BE119" i="9"/>
  <c r="BE150" i="9"/>
  <c r="BE159" i="9"/>
  <c r="BE260" i="9"/>
  <c r="BE149" i="8"/>
  <c r="BE157" i="8"/>
  <c r="BE217" i="8"/>
  <c r="BE225" i="8"/>
  <c r="BE229" i="8"/>
  <c r="BE264" i="8"/>
  <c r="BE290" i="8"/>
  <c r="BE295" i="8"/>
  <c r="BE307" i="8"/>
  <c r="BE126" i="8"/>
  <c r="BE151" i="8"/>
  <c r="BE166" i="8"/>
  <c r="BE299" i="8"/>
  <c r="BE310" i="8"/>
  <c r="BE318" i="8"/>
  <c r="BE286" i="8"/>
  <c r="BE311" i="8"/>
  <c r="BE315" i="8"/>
  <c r="BE316" i="8"/>
  <c r="BE221" i="8"/>
  <c r="BE260" i="8"/>
  <c r="BE262" i="8"/>
  <c r="J91" i="8"/>
  <c r="BE138" i="8"/>
  <c r="BE140" i="8"/>
  <c r="BE180" i="8"/>
  <c r="BE193" i="8"/>
  <c r="BE201" i="8"/>
  <c r="BE209" i="8"/>
  <c r="BE233" i="8"/>
  <c r="BE282" i="8"/>
  <c r="F59" i="8"/>
  <c r="BE130" i="8"/>
  <c r="BE135" i="8"/>
  <c r="BE190" i="8"/>
  <c r="BE274" i="8"/>
  <c r="BE284" i="8"/>
  <c r="BE107" i="8"/>
  <c r="BE171" i="8"/>
  <c r="BE213" i="8"/>
  <c r="BE237" i="8"/>
  <c r="BE254" i="8"/>
  <c r="BE256" i="8"/>
  <c r="BE258" i="8"/>
  <c r="BE280" i="8"/>
  <c r="BE292" i="8"/>
  <c r="E85" i="8"/>
  <c r="BE164" i="8"/>
  <c r="BE184" i="8"/>
  <c r="BE204" i="8"/>
  <c r="BE243" i="8"/>
  <c r="BE247" i="8"/>
  <c r="BE297" i="8"/>
  <c r="BE303" i="8"/>
  <c r="BE323" i="8"/>
  <c r="BE187" i="8"/>
  <c r="BE196" i="8"/>
  <c r="BE278" i="8"/>
  <c r="BE154" i="8"/>
  <c r="BE169" i="8"/>
  <c r="BE271" i="8"/>
  <c r="BE100" i="8"/>
  <c r="BE104" i="8"/>
  <c r="BE110" i="8"/>
  <c r="BE122" i="8"/>
  <c r="BE239" i="8"/>
  <c r="BE321" i="8"/>
  <c r="BK332" i="6"/>
  <c r="J332" i="6" s="1"/>
  <c r="J73" i="6" s="1"/>
  <c r="BE190" i="7"/>
  <c r="BE237" i="7"/>
  <c r="BE306" i="7"/>
  <c r="BE318" i="7"/>
  <c r="E84" i="7"/>
  <c r="BE99" i="7"/>
  <c r="BE142" i="7"/>
  <c r="BE147" i="7"/>
  <c r="BE253" i="7"/>
  <c r="BE282" i="7"/>
  <c r="BE313" i="7"/>
  <c r="BE314" i="7"/>
  <c r="BK349" i="6"/>
  <c r="J349" i="6" s="1"/>
  <c r="J76" i="6" s="1"/>
  <c r="F59" i="7"/>
  <c r="BE177" i="7"/>
  <c r="BE196" i="7"/>
  <c r="BE243" i="7"/>
  <c r="BE249" i="7"/>
  <c r="BE257" i="7"/>
  <c r="BE287" i="7"/>
  <c r="BE321" i="7"/>
  <c r="BE326" i="7"/>
  <c r="J90" i="7"/>
  <c r="BE117" i="7"/>
  <c r="BE133" i="7"/>
  <c r="BE137" i="7"/>
  <c r="BE145" i="7"/>
  <c r="BE227" i="7"/>
  <c r="BE241" i="7"/>
  <c r="BE277" i="7"/>
  <c r="J103" i="6"/>
  <c r="J65" i="6"/>
  <c r="BE107" i="7"/>
  <c r="BE164" i="7"/>
  <c r="BE172" i="7"/>
  <c r="BE219" i="7"/>
  <c r="BE223" i="7"/>
  <c r="BE231" i="7"/>
  <c r="BE310" i="7"/>
  <c r="BE319" i="7"/>
  <c r="BE324" i="7"/>
  <c r="BK328" i="6"/>
  <c r="J328" i="6"/>
  <c r="J71" i="6"/>
  <c r="BE120" i="7"/>
  <c r="BE203" i="7"/>
  <c r="BE233" i="7"/>
  <c r="BE273" i="7"/>
  <c r="BE290" i="7"/>
  <c r="BE302" i="7"/>
  <c r="BE156" i="7"/>
  <c r="BE158" i="7"/>
  <c r="BE186" i="7"/>
  <c r="BE211" i="7"/>
  <c r="BE271" i="7"/>
  <c r="BE123" i="7"/>
  <c r="BE193" i="7"/>
  <c r="BE215" i="7"/>
  <c r="BE275" i="7"/>
  <c r="BE279" i="7"/>
  <c r="BE297" i="7"/>
  <c r="BE171" i="7"/>
  <c r="BE199" i="7"/>
  <c r="BE255" i="7"/>
  <c r="BE264" i="7"/>
  <c r="BE267" i="7"/>
  <c r="BE283" i="7"/>
  <c r="BE285" i="7"/>
  <c r="BE103" i="7"/>
  <c r="BE111" i="7"/>
  <c r="BE161" i="7"/>
  <c r="BE175" i="7"/>
  <c r="BE207" i="7"/>
  <c r="BE245" i="7"/>
  <c r="BE251" i="7"/>
  <c r="BE292" i="7"/>
  <c r="J288" i="5"/>
  <c r="J72" i="5"/>
  <c r="BE179" i="6"/>
  <c r="BE186" i="6"/>
  <c r="BE195" i="6"/>
  <c r="BE211" i="6"/>
  <c r="BE245" i="6"/>
  <c r="BE261" i="6"/>
  <c r="BE272" i="6"/>
  <c r="E89" i="6"/>
  <c r="BE132" i="6"/>
  <c r="BE164" i="6"/>
  <c r="BE193" i="6"/>
  <c r="BE208" i="6"/>
  <c r="BE280" i="6"/>
  <c r="BE342" i="6"/>
  <c r="BE359" i="6"/>
  <c r="J56" i="6"/>
  <c r="BE114" i="6"/>
  <c r="BE151" i="6"/>
  <c r="BE153" i="6"/>
  <c r="BE189" i="6"/>
  <c r="BE251" i="6"/>
  <c r="BE362" i="6"/>
  <c r="BE365" i="6"/>
  <c r="BE104" i="6"/>
  <c r="BE116" i="6"/>
  <c r="BE241" i="6"/>
  <c r="BE255" i="6"/>
  <c r="BE274" i="6"/>
  <c r="BE276" i="6"/>
  <c r="BE278" i="6"/>
  <c r="BE306" i="6"/>
  <c r="BE319" i="6"/>
  <c r="BE360" i="6"/>
  <c r="BE367" i="6"/>
  <c r="BE110" i="6"/>
  <c r="BE225" i="6"/>
  <c r="BE237" i="6"/>
  <c r="BE330" i="6"/>
  <c r="BE344" i="6"/>
  <c r="F59" i="6"/>
  <c r="BE119" i="6"/>
  <c r="BE167" i="6"/>
  <c r="BE191" i="6"/>
  <c r="BE204" i="6"/>
  <c r="BE263" i="6"/>
  <c r="BE355" i="6"/>
  <c r="BE221" i="6"/>
  <c r="BE233" i="6"/>
  <c r="BE270" i="6"/>
  <c r="BE298" i="6"/>
  <c r="BE302" i="6"/>
  <c r="BE311" i="6"/>
  <c r="BE122" i="6"/>
  <c r="BE294" i="6"/>
  <c r="BE300" i="6"/>
  <c r="BE336" i="6"/>
  <c r="BE162" i="6"/>
  <c r="BE249" i="6"/>
  <c r="BE259" i="6"/>
  <c r="BE347" i="6"/>
  <c r="BE106" i="6"/>
  <c r="BE148" i="6"/>
  <c r="BE308" i="6"/>
  <c r="BE313" i="6"/>
  <c r="BE322" i="6"/>
  <c r="BE351" i="6"/>
  <c r="BE354" i="6"/>
  <c r="BE140" i="6"/>
  <c r="BE170" i="6"/>
  <c r="BE217" i="6"/>
  <c r="BE296" i="6"/>
  <c r="BE334" i="6"/>
  <c r="BE340" i="6"/>
  <c r="BE136" i="6"/>
  <c r="BE214" i="6"/>
  <c r="BE229" i="6"/>
  <c r="BE287" i="6"/>
  <c r="BE290" i="6"/>
  <c r="BE326" i="6"/>
  <c r="BE337" i="6"/>
  <c r="BK305" i="4"/>
  <c r="J305" i="4"/>
  <c r="J71" i="4"/>
  <c r="BE99" i="5"/>
  <c r="BE106" i="5"/>
  <c r="BE214" i="5"/>
  <c r="BE228" i="5"/>
  <c r="BE252" i="5"/>
  <c r="BE194" i="5"/>
  <c r="BE206" i="5"/>
  <c r="BE245" i="5"/>
  <c r="BE261" i="5"/>
  <c r="BE276" i="5"/>
  <c r="BE278" i="5"/>
  <c r="BE300" i="5"/>
  <c r="E50" i="5"/>
  <c r="BE103" i="5"/>
  <c r="BE235" i="5"/>
  <c r="BE243" i="5"/>
  <c r="BE285" i="5"/>
  <c r="BE303" i="5"/>
  <c r="BE177" i="5"/>
  <c r="BE190" i="5"/>
  <c r="BE198" i="5"/>
  <c r="BE259" i="5"/>
  <c r="BE271" i="5"/>
  <c r="BE109" i="5"/>
  <c r="F59" i="5"/>
  <c r="BE144" i="5"/>
  <c r="BE157" i="5"/>
  <c r="BE180" i="5"/>
  <c r="BE186" i="5"/>
  <c r="BE210" i="5"/>
  <c r="BE267" i="5"/>
  <c r="J56" i="5"/>
  <c r="BE119" i="5"/>
  <c r="BE123" i="5"/>
  <c r="BE128" i="5"/>
  <c r="BE131" i="5"/>
  <c r="BE265" i="5"/>
  <c r="BE281" i="5"/>
  <c r="BE293" i="5"/>
  <c r="BE298" i="5"/>
  <c r="J98" i="4"/>
  <c r="J65" i="4"/>
  <c r="BE159" i="5"/>
  <c r="BE220" i="5"/>
  <c r="BE241" i="5"/>
  <c r="BE289" i="5"/>
  <c r="BE292" i="5"/>
  <c r="BE297" i="5"/>
  <c r="BE305" i="5"/>
  <c r="BE133" i="5"/>
  <c r="BE147" i="5"/>
  <c r="BE218" i="5"/>
  <c r="BE224" i="5"/>
  <c r="BE142" i="5"/>
  <c r="BE164" i="5"/>
  <c r="BE237" i="5"/>
  <c r="BE263" i="5"/>
  <c r="BE273" i="5"/>
  <c r="BE162" i="5"/>
  <c r="BE173" i="5"/>
  <c r="BE183" i="5"/>
  <c r="BE202" i="5"/>
  <c r="BE239" i="5"/>
  <c r="BE255" i="5"/>
  <c r="BE150" i="5"/>
  <c r="BE156" i="4"/>
  <c r="BE276" i="4"/>
  <c r="F93" i="4"/>
  <c r="BE206" i="4"/>
  <c r="BE286" i="4"/>
  <c r="BE303" i="4"/>
  <c r="BE307" i="4"/>
  <c r="BE311" i="4"/>
  <c r="J98" i="3"/>
  <c r="J65" i="3"/>
  <c r="J90" i="4"/>
  <c r="BE145" i="4"/>
  <c r="BE202" i="4"/>
  <c r="BE280" i="4"/>
  <c r="BE316" i="4"/>
  <c r="BE318" i="4"/>
  <c r="BE321" i="4"/>
  <c r="BE111" i="4"/>
  <c r="BE115" i="4"/>
  <c r="BE135" i="4"/>
  <c r="BE143" i="4"/>
  <c r="BE214" i="4"/>
  <c r="BE222" i="4"/>
  <c r="BE256" i="4"/>
  <c r="BE272" i="4"/>
  <c r="J282" i="3"/>
  <c r="J72" i="3"/>
  <c r="BE101" i="4"/>
  <c r="BE107" i="4"/>
  <c r="BE189" i="4"/>
  <c r="BE236" i="4"/>
  <c r="BE250" i="4"/>
  <c r="BE254" i="4"/>
  <c r="BE118" i="4"/>
  <c r="BE171" i="4"/>
  <c r="BE232" i="4"/>
  <c r="BE240" i="4"/>
  <c r="BE244" i="4"/>
  <c r="BE248" i="4"/>
  <c r="BE310" i="4"/>
  <c r="BE315" i="4"/>
  <c r="BE323" i="4"/>
  <c r="BE99" i="4"/>
  <c r="BE131" i="4"/>
  <c r="BE218" i="4"/>
  <c r="BE226" i="4"/>
  <c r="BE263" i="4"/>
  <c r="BE299" i="4"/>
  <c r="BE103" i="4"/>
  <c r="BE162" i="4"/>
  <c r="BE192" i="4"/>
  <c r="BE198" i="4"/>
  <c r="BE210" i="4"/>
  <c r="BE242" i="4"/>
  <c r="BE274" i="4"/>
  <c r="BE291" i="4"/>
  <c r="E50" i="4"/>
  <c r="BE140" i="4"/>
  <c r="BE169" i="4"/>
  <c r="BE185" i="4"/>
  <c r="BE195" i="4"/>
  <c r="BE252" i="4"/>
  <c r="BE268" i="4"/>
  <c r="BE284" i="4"/>
  <c r="BE154" i="4"/>
  <c r="BE174" i="4"/>
  <c r="BE230" i="4"/>
  <c r="BE266" i="4"/>
  <c r="BE296" i="4"/>
  <c r="BE121" i="4"/>
  <c r="BE159" i="4"/>
  <c r="BE176" i="4"/>
  <c r="BE278" i="4"/>
  <c r="BE289" i="4"/>
  <c r="J98" i="2"/>
  <c r="J65" i="2"/>
  <c r="BE109" i="3"/>
  <c r="BE131" i="3"/>
  <c r="BE180" i="3"/>
  <c r="BE190" i="3"/>
  <c r="BE218" i="3"/>
  <c r="BE240" i="3"/>
  <c r="BE287" i="3"/>
  <c r="BE106" i="3"/>
  <c r="BE162" i="3"/>
  <c r="BE186" i="3"/>
  <c r="BE198" i="3"/>
  <c r="BE266" i="3"/>
  <c r="BE275" i="3"/>
  <c r="BE279" i="3"/>
  <c r="BE283" i="3"/>
  <c r="BE294" i="3"/>
  <c r="BE297" i="3"/>
  <c r="BE299" i="3"/>
  <c r="BE119" i="3"/>
  <c r="BE123" i="3"/>
  <c r="BE234" i="3"/>
  <c r="BE260" i="3"/>
  <c r="BE262" i="3"/>
  <c r="BE271" i="3"/>
  <c r="BE286" i="3"/>
  <c r="BE291" i="3"/>
  <c r="BE292" i="3"/>
  <c r="F93" i="3"/>
  <c r="BE133" i="3"/>
  <c r="BE150" i="3"/>
  <c r="BE173" i="3"/>
  <c r="BE250" i="3"/>
  <c r="BK278" i="2"/>
  <c r="J278" i="2" s="1"/>
  <c r="J71" i="2" s="1"/>
  <c r="E50" i="3"/>
  <c r="BE147" i="3"/>
  <c r="BE268" i="3"/>
  <c r="BE177" i="3"/>
  <c r="BE206" i="3"/>
  <c r="BE228" i="3"/>
  <c r="BE273" i="3"/>
  <c r="J56" i="3"/>
  <c r="BE103" i="3"/>
  <c r="BE128" i="3"/>
  <c r="BE159" i="3"/>
  <c r="BE194" i="3"/>
  <c r="BE258" i="3"/>
  <c r="BE144" i="3"/>
  <c r="BE210" i="3"/>
  <c r="BE214" i="3"/>
  <c r="BE232" i="3"/>
  <c r="BE142" i="3"/>
  <c r="BE183" i="3"/>
  <c r="BE236" i="3"/>
  <c r="BE238" i="3"/>
  <c r="BE247" i="3"/>
  <c r="BE254" i="3"/>
  <c r="BE157" i="3"/>
  <c r="BE202" i="3"/>
  <c r="BE99" i="3"/>
  <c r="BE164" i="3"/>
  <c r="BE220" i="3"/>
  <c r="BE224" i="3"/>
  <c r="BE256" i="3"/>
  <c r="BE191" i="2"/>
  <c r="BE221" i="2"/>
  <c r="BE259" i="2"/>
  <c r="BE262" i="2"/>
  <c r="BE267" i="2"/>
  <c r="BE296" i="2"/>
  <c r="J56" i="2"/>
  <c r="BE245" i="2"/>
  <c r="BE272" i="2"/>
  <c r="BE276" i="2"/>
  <c r="BE280" i="2"/>
  <c r="BE283" i="2"/>
  <c r="BE288" i="2"/>
  <c r="BE291" i="2"/>
  <c r="BE146" i="2"/>
  <c r="BE174" i="2"/>
  <c r="BE210" i="2"/>
  <c r="BE269" i="2"/>
  <c r="BE284" i="2"/>
  <c r="BE289" i="2"/>
  <c r="E84" i="2"/>
  <c r="BE111" i="2"/>
  <c r="BE126" i="2"/>
  <c r="BE149" i="2"/>
  <c r="BE170" i="2"/>
  <c r="BE231" i="2"/>
  <c r="BE99" i="2"/>
  <c r="BE114" i="2"/>
  <c r="BE132" i="2"/>
  <c r="BE141" i="2"/>
  <c r="BE163" i="2"/>
  <c r="BE183" i="2"/>
  <c r="BE207" i="2"/>
  <c r="BE253" i="2"/>
  <c r="BE212" i="2"/>
  <c r="BE233" i="2"/>
  <c r="BE251" i="2"/>
  <c r="BE264" i="2"/>
  <c r="BE158" i="2"/>
  <c r="BE177" i="2"/>
  <c r="BE180" i="2"/>
  <c r="BE199" i="2"/>
  <c r="BE214" i="2"/>
  <c r="BE223" i="2"/>
  <c r="BE238" i="2"/>
  <c r="BE247" i="2"/>
  <c r="BE294" i="2"/>
  <c r="BE122" i="2"/>
  <c r="BE187" i="2"/>
  <c r="BE203" i="2"/>
  <c r="BE229" i="2"/>
  <c r="BE249" i="2"/>
  <c r="BE103" i="2"/>
  <c r="BE129" i="2"/>
  <c r="BE134" i="2"/>
  <c r="BE143" i="2"/>
  <c r="BE156" i="2"/>
  <c r="BE161" i="2"/>
  <c r="F93" i="2"/>
  <c r="BE107" i="2"/>
  <c r="BE241" i="2"/>
  <c r="BE195" i="2"/>
  <c r="BE225" i="2"/>
  <c r="BE257" i="2"/>
  <c r="F36" i="9"/>
  <c r="BA63" i="1" s="1"/>
  <c r="J36" i="8"/>
  <c r="AW62" i="1" s="1"/>
  <c r="F37" i="6"/>
  <c r="BB60" i="1" s="1"/>
  <c r="F37" i="3"/>
  <c r="BB57" i="1" s="1"/>
  <c r="F36" i="11"/>
  <c r="BA66" i="1" s="1"/>
  <c r="F39" i="9"/>
  <c r="BD63" i="1" s="1"/>
  <c r="F36" i="3"/>
  <c r="BA57" i="1" s="1"/>
  <c r="F39" i="7"/>
  <c r="BD61" i="1" s="1"/>
  <c r="F38" i="5"/>
  <c r="BC59" i="1" s="1"/>
  <c r="J36" i="3"/>
  <c r="AW57" i="1" s="1"/>
  <c r="F37" i="2"/>
  <c r="BB56" i="1" s="1"/>
  <c r="F39" i="10"/>
  <c r="BD65" i="1"/>
  <c r="F38" i="9"/>
  <c r="BC63" i="1" s="1"/>
  <c r="F36" i="6"/>
  <c r="BA60" i="1" s="1"/>
  <c r="F36" i="7"/>
  <c r="BA61" i="1" s="1"/>
  <c r="F36" i="8"/>
  <c r="BA62" i="1" s="1"/>
  <c r="F39" i="2"/>
  <c r="BD56" i="1" s="1"/>
  <c r="F37" i="9"/>
  <c r="BB63" i="1" s="1"/>
  <c r="F37" i="8"/>
  <c r="BB62" i="1" s="1"/>
  <c r="F38" i="8"/>
  <c r="BC62" i="1" s="1"/>
  <c r="F39" i="5"/>
  <c r="BD59" i="1" s="1"/>
  <c r="F36" i="5"/>
  <c r="BA59" i="1" s="1"/>
  <c r="F37" i="4"/>
  <c r="BB58" i="1" s="1"/>
  <c r="F39" i="4"/>
  <c r="BD58" i="1" s="1"/>
  <c r="J36" i="11"/>
  <c r="AW66" i="1" s="1"/>
  <c r="F37" i="5"/>
  <c r="BB59" i="1" s="1"/>
  <c r="J36" i="6"/>
  <c r="AW60" i="1" s="1"/>
  <c r="J36" i="7"/>
  <c r="AW61" i="1" s="1"/>
  <c r="AS54" i="1"/>
  <c r="F37" i="7"/>
  <c r="BB61" i="1" s="1"/>
  <c r="F38" i="10"/>
  <c r="BC65" i="1"/>
  <c r="J36" i="4"/>
  <c r="AW58" i="1" s="1"/>
  <c r="F38" i="7"/>
  <c r="BC61" i="1" s="1"/>
  <c r="F38" i="3"/>
  <c r="BC57" i="1" s="1"/>
  <c r="F36" i="10"/>
  <c r="BA65" i="1"/>
  <c r="F39" i="6"/>
  <c r="BD60" i="1" s="1"/>
  <c r="J36" i="9"/>
  <c r="AW63" i="1" s="1"/>
  <c r="F38" i="11"/>
  <c r="BC66" i="1"/>
  <c r="J36" i="10"/>
  <c r="AW65" i="1"/>
  <c r="J36" i="5"/>
  <c r="AW59" i="1" s="1"/>
  <c r="F39" i="11"/>
  <c r="BD66" i="1"/>
  <c r="F38" i="2"/>
  <c r="BC56" i="1" s="1"/>
  <c r="J36" i="2"/>
  <c r="AW56" i="1" s="1"/>
  <c r="F39" i="3"/>
  <c r="BD57" i="1" s="1"/>
  <c r="F36" i="4"/>
  <c r="BA58" i="1" s="1"/>
  <c r="F37" i="10"/>
  <c r="BB65" i="1" s="1"/>
  <c r="F38" i="6"/>
  <c r="BC60" i="1" s="1"/>
  <c r="F38" i="4"/>
  <c r="BC58" i="1" s="1"/>
  <c r="F36" i="2"/>
  <c r="BA56" i="1" s="1"/>
  <c r="F37" i="11"/>
  <c r="BB66" i="1"/>
  <c r="F39" i="8"/>
  <c r="BD62" i="1" s="1"/>
  <c r="BK97" i="5" l="1"/>
  <c r="J97" i="5" s="1"/>
  <c r="J64" i="5" s="1"/>
  <c r="J240" i="7"/>
  <c r="J68" i="7" s="1"/>
  <c r="T102" i="6"/>
  <c r="BK97" i="9"/>
  <c r="J97" i="9" s="1"/>
  <c r="J64" i="9" s="1"/>
  <c r="P305" i="8"/>
  <c r="P96" i="11"/>
  <c r="P97" i="5"/>
  <c r="T96" i="10"/>
  <c r="T95" i="10" s="1"/>
  <c r="BK287" i="5"/>
  <c r="J287" i="5"/>
  <c r="J71" i="5" s="1"/>
  <c r="T98" i="8"/>
  <c r="T97" i="8"/>
  <c r="BK102" i="6"/>
  <c r="J102" i="6" s="1"/>
  <c r="J64" i="6" s="1"/>
  <c r="R278" i="2"/>
  <c r="R96" i="2"/>
  <c r="BK281" i="3"/>
  <c r="J281" i="3" s="1"/>
  <c r="J71" i="3" s="1"/>
  <c r="P97" i="9"/>
  <c r="P96" i="9" s="1"/>
  <c r="AU63" i="1" s="1"/>
  <c r="T287" i="9"/>
  <c r="P98" i="8"/>
  <c r="P97" i="8"/>
  <c r="AU62" i="1" s="1"/>
  <c r="R96" i="10"/>
  <c r="R95" i="10"/>
  <c r="T97" i="2"/>
  <c r="R332" i="6"/>
  <c r="R101" i="6"/>
  <c r="P97" i="2"/>
  <c r="P96" i="2" s="1"/>
  <c r="AU56" i="1" s="1"/>
  <c r="R97" i="5"/>
  <c r="R96" i="5" s="1"/>
  <c r="BK97" i="2"/>
  <c r="J97" i="2" s="1"/>
  <c r="J64" i="2" s="1"/>
  <c r="P97" i="7"/>
  <c r="BK97" i="3"/>
  <c r="BK96" i="3" s="1"/>
  <c r="J96" i="3" s="1"/>
  <c r="J63" i="3" s="1"/>
  <c r="T97" i="7"/>
  <c r="T96" i="7"/>
  <c r="T97" i="5"/>
  <c r="T96" i="5" s="1"/>
  <c r="R96" i="11"/>
  <c r="R95" i="11" s="1"/>
  <c r="R96" i="7"/>
  <c r="T225" i="11"/>
  <c r="T95" i="11"/>
  <c r="BK308" i="7"/>
  <c r="J308" i="7"/>
  <c r="J71" i="7"/>
  <c r="R281" i="3"/>
  <c r="R96" i="3"/>
  <c r="BK98" i="8"/>
  <c r="BK97" i="8" s="1"/>
  <c r="J97" i="8" s="1"/>
  <c r="J63" i="8" s="1"/>
  <c r="T97" i="9"/>
  <c r="T96" i="9"/>
  <c r="T332" i="6"/>
  <c r="R287" i="9"/>
  <c r="R96" i="9" s="1"/>
  <c r="P287" i="5"/>
  <c r="P97" i="3"/>
  <c r="P96" i="3" s="1"/>
  <c r="AU57" i="1" s="1"/>
  <c r="P96" i="10"/>
  <c r="P95" i="10" s="1"/>
  <c r="AU65" i="1" s="1"/>
  <c r="P349" i="6"/>
  <c r="P101" i="6"/>
  <c r="AU60" i="1"/>
  <c r="BK97" i="4"/>
  <c r="J97" i="4" s="1"/>
  <c r="J64" i="4" s="1"/>
  <c r="T97" i="3"/>
  <c r="T96" i="3" s="1"/>
  <c r="P308" i="7"/>
  <c r="T349" i="6"/>
  <c r="P225" i="11"/>
  <c r="T97" i="4"/>
  <c r="T96" i="4" s="1"/>
  <c r="R97" i="4"/>
  <c r="R96" i="4"/>
  <c r="BK229" i="10"/>
  <c r="J229" i="10" s="1"/>
  <c r="J70" i="10" s="1"/>
  <c r="P97" i="4"/>
  <c r="P96" i="4" s="1"/>
  <c r="AU58" i="1" s="1"/>
  <c r="T278" i="2"/>
  <c r="BK287" i="9"/>
  <c r="J287" i="9"/>
  <c r="J71" i="9" s="1"/>
  <c r="BK96" i="11"/>
  <c r="J96" i="11" s="1"/>
  <c r="J64" i="11" s="1"/>
  <c r="BK225" i="11"/>
  <c r="J225" i="11"/>
  <c r="J70" i="11"/>
  <c r="J97" i="7"/>
  <c r="J64" i="7" s="1"/>
  <c r="J35" i="3"/>
  <c r="AV57" i="1" s="1"/>
  <c r="AT57" i="1" s="1"/>
  <c r="J35" i="8"/>
  <c r="AV62" i="1" s="1"/>
  <c r="AT62" i="1" s="1"/>
  <c r="BC55" i="1"/>
  <c r="AY55" i="1" s="1"/>
  <c r="J35" i="6"/>
  <c r="AV60" i="1" s="1"/>
  <c r="AT60" i="1" s="1"/>
  <c r="BD55" i="1"/>
  <c r="F35" i="11"/>
  <c r="AZ66" i="1"/>
  <c r="F35" i="7"/>
  <c r="AZ61" i="1" s="1"/>
  <c r="J35" i="10"/>
  <c r="AV65" i="1"/>
  <c r="AT65" i="1" s="1"/>
  <c r="F35" i="4"/>
  <c r="AZ58" i="1" s="1"/>
  <c r="F35" i="10"/>
  <c r="AZ65" i="1"/>
  <c r="J35" i="5"/>
  <c r="AV59" i="1" s="1"/>
  <c r="AT59" i="1" s="1"/>
  <c r="F35" i="5"/>
  <c r="AZ59" i="1" s="1"/>
  <c r="F35" i="9"/>
  <c r="AZ63" i="1" s="1"/>
  <c r="J35" i="7"/>
  <c r="AV61" i="1" s="1"/>
  <c r="AT61" i="1" s="1"/>
  <c r="BB55" i="1"/>
  <c r="AX55" i="1" s="1"/>
  <c r="J35" i="11"/>
  <c r="AV66" i="1" s="1"/>
  <c r="AT66" i="1" s="1"/>
  <c r="F35" i="2"/>
  <c r="AZ56" i="1" s="1"/>
  <c r="BC64" i="1"/>
  <c r="AY64" i="1"/>
  <c r="BD64" i="1"/>
  <c r="J35" i="9"/>
  <c r="AV63" i="1" s="1"/>
  <c r="AT63" i="1" s="1"/>
  <c r="BB64" i="1"/>
  <c r="AX64" i="1"/>
  <c r="BA64" i="1"/>
  <c r="AW64" i="1"/>
  <c r="J35" i="4"/>
  <c r="AV58" i="1" s="1"/>
  <c r="AT58" i="1" s="1"/>
  <c r="F35" i="6"/>
  <c r="AZ60" i="1" s="1"/>
  <c r="BA55" i="1"/>
  <c r="AW55" i="1" s="1"/>
  <c r="F35" i="8"/>
  <c r="AZ62" i="1" s="1"/>
  <c r="F35" i="3"/>
  <c r="AZ57" i="1" s="1"/>
  <c r="J35" i="2"/>
  <c r="AV56" i="1" s="1"/>
  <c r="AT56" i="1" s="1"/>
  <c r="BK101" i="6" l="1"/>
  <c r="J101" i="6" s="1"/>
  <c r="J63" i="6" s="1"/>
  <c r="BK96" i="5"/>
  <c r="J96" i="5" s="1"/>
  <c r="J63" i="5" s="1"/>
  <c r="BK96" i="2"/>
  <c r="J96" i="2" s="1"/>
  <c r="J32" i="2" s="1"/>
  <c r="AG56" i="1" s="1"/>
  <c r="AN56" i="1" s="1"/>
  <c r="J98" i="8"/>
  <c r="J64" i="8" s="1"/>
  <c r="BK95" i="10"/>
  <c r="J95" i="10"/>
  <c r="J63" i="10" s="1"/>
  <c r="T96" i="2"/>
  <c r="P96" i="7"/>
  <c r="AU61" i="1" s="1"/>
  <c r="P96" i="5"/>
  <c r="AU59" i="1"/>
  <c r="P95" i="11"/>
  <c r="AU66" i="1"/>
  <c r="AU64" i="1" s="1"/>
  <c r="T101" i="6"/>
  <c r="BK96" i="4"/>
  <c r="J96" i="4" s="1"/>
  <c r="J63" i="4" s="1"/>
  <c r="J97" i="3"/>
  <c r="J64" i="3" s="1"/>
  <c r="BK96" i="7"/>
  <c r="J96" i="7"/>
  <c r="J63" i="7" s="1"/>
  <c r="BK96" i="9"/>
  <c r="J96" i="9" s="1"/>
  <c r="J63" i="9" s="1"/>
  <c r="BK95" i="11"/>
  <c r="J95" i="11" s="1"/>
  <c r="J63" i="11" s="1"/>
  <c r="AZ55" i="1"/>
  <c r="AZ64" i="1"/>
  <c r="AV64" i="1" s="1"/>
  <c r="AT64" i="1" s="1"/>
  <c r="BA54" i="1"/>
  <c r="W30" i="1" s="1"/>
  <c r="BD54" i="1"/>
  <c r="W33" i="1" s="1"/>
  <c r="BB54" i="1"/>
  <c r="W31" i="1" s="1"/>
  <c r="J32" i="3"/>
  <c r="AG57" i="1" s="1"/>
  <c r="BC54" i="1"/>
  <c r="AY54" i="1" s="1"/>
  <c r="J32" i="8"/>
  <c r="AG62" i="1" s="1"/>
  <c r="AN62" i="1" s="1"/>
  <c r="J32" i="10"/>
  <c r="AG65" i="1"/>
  <c r="J32" i="6" l="1"/>
  <c r="AG60" i="1" s="1"/>
  <c r="AN60" i="1" s="1"/>
  <c r="J32" i="5"/>
  <c r="AG59" i="1" s="1"/>
  <c r="AN59" i="1" s="1"/>
  <c r="J41" i="2"/>
  <c r="J63" i="2"/>
  <c r="J41" i="3"/>
  <c r="J41" i="10"/>
  <c r="AN65" i="1"/>
  <c r="J41" i="8"/>
  <c r="AN57" i="1"/>
  <c r="J32" i="4"/>
  <c r="AG58" i="1" s="1"/>
  <c r="AN58" i="1" s="1"/>
  <c r="J32" i="7"/>
  <c r="AG61" i="1" s="1"/>
  <c r="AN61" i="1" s="1"/>
  <c r="AV55" i="1"/>
  <c r="AT55" i="1" s="1"/>
  <c r="W32" i="1"/>
  <c r="AU55" i="1"/>
  <c r="AU54" i="1" s="1"/>
  <c r="AW54" i="1"/>
  <c r="AK30" i="1" s="1"/>
  <c r="J32" i="11"/>
  <c r="AG66" i="1"/>
  <c r="AX54" i="1"/>
  <c r="J32" i="9"/>
  <c r="AG63" i="1" s="1"/>
  <c r="AN63" i="1" s="1"/>
  <c r="AZ54" i="1"/>
  <c r="AV54" i="1" s="1"/>
  <c r="AK29" i="1" s="1"/>
  <c r="J41" i="6" l="1"/>
  <c r="J41" i="5"/>
  <c r="J41" i="9"/>
  <c r="J41" i="11"/>
  <c r="J41" i="7"/>
  <c r="J41" i="4"/>
  <c r="AN66" i="1"/>
  <c r="AG64" i="1"/>
  <c r="AG55" i="1"/>
  <c r="AG54" i="1" s="1"/>
  <c r="AT54" i="1"/>
  <c r="W29" i="1"/>
  <c r="AK26" i="1" l="1"/>
  <c r="AK35" i="1" s="1"/>
  <c r="AN54" i="1"/>
  <c r="AN55" i="1"/>
  <c r="AN64" i="1"/>
</calcChain>
</file>

<file path=xl/sharedStrings.xml><?xml version="1.0" encoding="utf-8"?>
<sst xmlns="http://schemas.openxmlformats.org/spreadsheetml/2006/main" count="21980" uniqueCount="1362">
  <si>
    <t>Export Komplet</t>
  </si>
  <si>
    <t>VZ</t>
  </si>
  <si>
    <t>2.0</t>
  </si>
  <si>
    <t>ZAMOK</t>
  </si>
  <si>
    <t>False</t>
  </si>
  <si>
    <t>{2326a69b-58db-44aa-b634-496eeb71cbce}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</si>
  <si>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</si>
  <si>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</si>
  <si>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</si>
  <si>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</si>
  <si>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</si>
  <si>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</si>
  <si>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</si>
  <si>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</si>
  <si>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25-09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</si>
  <si>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</si>
  <si>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</si>
  <si>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Polopodzemní kontejnery Kamenná - V. etapa</t>
  </si>
  <si>
    <t>KSO:</t>
  </si>
  <si>
    <t/>
  </si>
  <si>
    <t>CC-CZ:</t>
  </si>
  <si>
    <t>Místo:</t>
  </si>
  <si>
    <t>Chomutov</t>
  </si>
  <si>
    <t>Datum:</t>
  </si>
  <si>
    <t>20. 10. 2025</t>
  </si>
  <si>
    <t>Zadavatel:</t>
  </si>
  <si>
    <t>IČ:</t>
  </si>
  <si>
    <t>Statutární město Chomutov</t>
  </si>
  <si>
    <t>DIČ:</t>
  </si>
  <si>
    <t>Účastník:</t>
  </si>
  <si>
    <t>Vyplň údaj</t>
  </si>
  <si>
    <t>Projektant:</t>
  </si>
  <si>
    <t>KAP Atelier s.r.o.</t>
  </si>
  <si>
    <t>True</t>
  </si>
  <si>
    <t>Zpracovatel:</t>
  </si>
  <si>
    <t>NOKU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</si>
  <si>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</si>
  <si>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</si>
  <si>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</si>
  <si>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</si>
  <si>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</si>
  <si>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</si>
  <si>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</si>
  <si>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</si>
  <si>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</si>
  <si>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</si>
  <si>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</si>
  <si>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</si>
  <si>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</si>
  <si>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</si>
  <si>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</si>
  <si>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</si>
  <si>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</si>
  <si>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</si>
  <si>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</si>
  <si>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</si>
  <si>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</si>
  <si>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</si>
  <si>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</si>
  <si>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</si>
  <si>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</si>
  <si>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</si>
  <si>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</si>
  <si>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</si>
  <si>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</si>
  <si>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</si>
  <si>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</si>
  <si>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</si>
  <si>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</si>
  <si>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</si>
  <si>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</si>
  <si>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</si>
  <si>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</si>
  <si>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</si>
  <si>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</si>
  <si>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</si>
  <si>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</t>
  </si>
  <si>
    <t>Polopodzemní kontejnery</t>
  </si>
  <si>
    <t>STA</t>
  </si>
  <si>
    <t>1</t>
  </si>
  <si>
    <t>{cf1258f0-a690-41bb-b730-49b65d64b3ad}</t>
  </si>
  <si>
    <t>2</t>
  </si>
  <si>
    <t>/</t>
  </si>
  <si>
    <t>SO 1.1</t>
  </si>
  <si>
    <t>Lokalita 1</t>
  </si>
  <si>
    <t>Soupis</t>
  </si>
  <si>
    <t>{701b7d3e-14eb-4d89-aa92-00aa12f77650}</t>
  </si>
  <si>
    <t>SO 1.2</t>
  </si>
  <si>
    <t>Lokalita 2</t>
  </si>
  <si>
    <t>{dbc59290-71ce-43b7-b7f4-3c4c3d103709}</t>
  </si>
  <si>
    <t>SO 1.3</t>
  </si>
  <si>
    <t>Lokalita 4</t>
  </si>
  <si>
    <t>{62f6b733-8211-43a7-94f8-8b7a9b8a7e42}</t>
  </si>
  <si>
    <t>SO 1.4</t>
  </si>
  <si>
    <t>Lokalita 5</t>
  </si>
  <si>
    <t>{cbf83e90-888c-4157-b985-f31b6352fbed}</t>
  </si>
  <si>
    <t>SO 1.5</t>
  </si>
  <si>
    <t>Lokalita 6</t>
  </si>
  <si>
    <t>{40a3bd6b-1015-47f7-8766-280544285698}</t>
  </si>
  <si>
    <t>SO 1.6</t>
  </si>
  <si>
    <t>Lokalita 7</t>
  </si>
  <si>
    <t>{7170163c-e654-4f2b-a157-0ba08cfa7ba8}</t>
  </si>
  <si>
    <t>SO 1.7</t>
  </si>
  <si>
    <t>Lokalita 8</t>
  </si>
  <si>
    <t>{552dc653-a385-457c-b1d4-ce51b1dd3db8}</t>
  </si>
  <si>
    <t>SO 1.8</t>
  </si>
  <si>
    <t>Lokalita 9</t>
  </si>
  <si>
    <t>{4f1b9036-37ca-4b90-964e-96df82d827d6}</t>
  </si>
  <si>
    <t>SO 2</t>
  </si>
  <si>
    <t>Parkovací plochy</t>
  </si>
  <si>
    <t>{b406f40e-a03d-4eab-8efe-9a7ed00c99c8}</t>
  </si>
  <si>
    <t>SO 2.A</t>
  </si>
  <si>
    <t>Parkování A</t>
  </si>
  <si>
    <t>{c90cf22d-c3b9-4c4f-bd5f-70f6ec2846b8}</t>
  </si>
  <si>
    <t>SO 2.B</t>
  </si>
  <si>
    <t>Parkování B</t>
  </si>
  <si>
    <t>{0ca6e879-9dd4-41b3-b9ba-e8ba993bedfa}</t>
  </si>
  <si>
    <t>KRYCÍ LIST SOUPISU PRACÍ</t>
  </si>
  <si>
    <t>Objekt:</t>
  </si>
  <si>
    <t>SO 1 - Polopodzemní kontejnery</t>
  </si>
  <si>
    <t>Soupis:</t>
  </si>
  <si>
    <t>SO 1.1 - Lokalita 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</si>
  <si>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</si>
  <si>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</si>
  <si>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</si>
  <si>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</si>
  <si>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</si>
  <si>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</si>
  <si>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</si>
  <si>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</si>
  <si>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</si>
  <si>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</si>
  <si>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</si>
  <si>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</si>
  <si>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</si>
  <si>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</si>
  <si>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</si>
  <si>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</si>
  <si>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</si>
  <si>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</si>
  <si>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</si>
  <si>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</si>
  <si>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</si>
  <si>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</si>
  <si>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</si>
  <si>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</si>
  <si>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</si>
  <si>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</si>
  <si>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</si>
  <si>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</si>
  <si>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</si>
  <si>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</si>
  <si>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</si>
  <si>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</si>
  <si>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</si>
  <si>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</si>
  <si>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</si>
  <si>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m2</t>
  </si>
  <si>
    <t>CS ÚRS 2025 02</t>
  </si>
  <si>
    <t>4</t>
  </si>
  <si>
    <t>150536950</t>
  </si>
  <si>
    <t>Online PSC</t>
  </si>
  <si>
    <t>https://podminky.urs.cz/item/CS_URS_2025_02/113107122</t>
  </si>
  <si>
    <t>VV</t>
  </si>
  <si>
    <t>demolice stávající betonové plochy</t>
  </si>
  <si>
    <t>32,7</t>
  </si>
  <si>
    <t>113107137</t>
  </si>
  <si>
    <t>Odstranění podkladů nebo krytů ručně s přemístěním hmot na skládku na vzdálenost do 3 m nebo s naložením na dopravní prostředek z betonu vyztuženého sítěmi, o tl. vrstvy přes 150 do 300 mm</t>
  </si>
  <si>
    <t>1682458875</t>
  </si>
  <si>
    <t>https://podminky.urs.cz/item/CS_URS_2025_02/113107137</t>
  </si>
  <si>
    <t>3</t>
  </si>
  <si>
    <t>113107143</t>
  </si>
  <si>
    <t>Odstranění podkladů nebo krytů ručně s přemístěním hmot na skládku na vzdálenost do 3 m nebo s naložením na dopravní prostředek živičných, o tl. vrstvy přes 100 do 150 mm</t>
  </si>
  <si>
    <t>785842723</t>
  </si>
  <si>
    <t>https://podminky.urs.cz/item/CS_URS_2025_02/113107143</t>
  </si>
  <si>
    <t>Bourání asfaltové komunikace</t>
  </si>
  <si>
    <t>11,6*0,5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</si>
  <si>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</si>
  <si>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</si>
  <si>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</si>
  <si>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-1324044964</t>
  </si>
  <si>
    <t>https://podminky.urs.cz/item/CS_URS_2025_02/113202111</t>
  </si>
  <si>
    <t>2,6+11,4+11,6+4</t>
  </si>
  <si>
    <t>5</t>
  </si>
  <si>
    <t>122251101</t>
  </si>
  <si>
    <t>Odkopávky a prokopávky nezapažené strojně v hornině třídy těžitelnosti I skupiny 3 do 20 m3</t>
  </si>
  <si>
    <t>m3</t>
  </si>
  <si>
    <t>1243240017</t>
  </si>
  <si>
    <t>https://podminky.urs.cz/item/CS_URS_2025_02/122251101</t>
  </si>
  <si>
    <t>Konstrukce B</t>
  </si>
  <si>
    <t>21,4*0,2</t>
  </si>
  <si>
    <t>výměna podloží</t>
  </si>
  <si>
    <t>Konstrukce A + B + kontejnery</t>
  </si>
  <si>
    <t>(21,4+11,3)*0,5</t>
  </si>
  <si>
    <t>Součet</t>
  </si>
  <si>
    <t>6</t>
  </si>
  <si>
    <t>131251100</t>
  </si>
  <si>
    <t>Hloubení nezapažených jam a zářezů strojně s urovnáním dna do předepsaného profilu a spádu v hornině třídy těžitelnosti I skupiny 3 do 20 m3</t>
  </si>
  <si>
    <t>-2090537556</t>
  </si>
  <si>
    <t>https://podminky.urs.cz/item/CS_URS_2025_02/131251100</t>
  </si>
  <si>
    <t>výkop pro osazení kontejneru</t>
  </si>
  <si>
    <t>10,4*2,2*1,75</t>
  </si>
  <si>
    <t>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</si>
  <si>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</si>
  <si>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</si>
  <si>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453571983</t>
  </si>
  <si>
    <t>https://podminky.urs.cz/item/CS_URS_2025_02/162751117</t>
  </si>
  <si>
    <t>20,63+40,04</t>
  </si>
  <si>
    <t>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</si>
  <si>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</si>
  <si>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</si>
  <si>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1039337623</t>
  </si>
  <si>
    <t>https://podminky.urs.cz/item/CS_URS_2025_02/162751119</t>
  </si>
  <si>
    <t>60,67*5</t>
  </si>
  <si>
    <t>9</t>
  </si>
  <si>
    <t>167151101</t>
  </si>
  <si>
    <t>Nakládání, skládání a překládání neulehlého výkopku nebo sypaniny strojně nakládání, množství do 100 m3, z horniny třídy těžitelnosti I, skupiny 1 až 3</t>
  </si>
  <si>
    <t>-2025472277</t>
  </si>
  <si>
    <t>https://podminky.urs.cz/item/CS_URS_2025_02/167151101</t>
  </si>
  <si>
    <t>10</t>
  </si>
  <si>
    <t>171151112</t>
  </si>
  <si>
    <t>Uložení sypanin do násypů strojně s rozprostřením sypaniny ve vrstvách a s hrubým urovnáním zhutněných z hornin nesoudržných kamenitých</t>
  </si>
  <si>
    <t>-614463152</t>
  </si>
  <si>
    <t>https://podminky.urs.cz/item/CS_URS_2025_02/171151112</t>
  </si>
  <si>
    <t>21,4*0,5</t>
  </si>
  <si>
    <t>Kontejnery</t>
  </si>
  <si>
    <t>11,3*0,5</t>
  </si>
  <si>
    <t>11</t>
  </si>
  <si>
    <t>M</t>
  </si>
  <si>
    <t>58344197</t>
  </si>
  <si>
    <t>štěrkodrť frakce 0/63</t>
  </si>
  <si>
    <t>t</t>
  </si>
  <si>
    <t>-1041479761</t>
  </si>
  <si>
    <t>16,35*2</t>
  </si>
  <si>
    <t>171201231</t>
  </si>
  <si>
    <t>Poplatek za uložení stavebního odpadu na recyklační skládce (skládkovné) zeminy a kamení zatříděného do Katalogu odpadů pod kódem 17 05 04</t>
  </si>
  <si>
    <t>-1706917555</t>
  </si>
  <si>
    <t>https://podminky.urs.cz/item/CS_URS_2025_02/171201231</t>
  </si>
  <si>
    <t>60,67*1,8</t>
  </si>
  <si>
    <t>13</t>
  </si>
  <si>
    <t>171251201</t>
  </si>
  <si>
    <t>Uložení sypaniny na skládky nebo meziskládky bez hutnění s upravením uložené sypaniny do předepsaného tvaru</t>
  </si>
  <si>
    <t>-1198769983</t>
  </si>
  <si>
    <t>https://podminky.urs.cz/item/CS_URS_2025_02/171251201</t>
  </si>
  <si>
    <t>60,67</t>
  </si>
  <si>
    <t>14</t>
  </si>
  <si>
    <t>174111101</t>
  </si>
  <si>
    <t>Zásyp sypaninou z jakékoliv horniny ručně s uložením výkopku ve vrstvách se zhutněním jam, šachet, rýh nebo kolem objektů v těchto vykopávkách</t>
  </si>
  <si>
    <t>2011093780</t>
  </si>
  <si>
    <t>https://podminky.urs.cz/item/CS_URS_2025_02/174111101</t>
  </si>
  <si>
    <t>zásyp štěrkopísku okolo kontejneru</t>
  </si>
  <si>
    <t>40,04</t>
  </si>
  <si>
    <t>-10,4*2,2*0,15</t>
  </si>
  <si>
    <t>-9,9*1,7*1,6</t>
  </si>
  <si>
    <t>15</t>
  </si>
  <si>
    <t>58337308</t>
  </si>
  <si>
    <t>štěrkopísek frakce 0/2</t>
  </si>
  <si>
    <t>333741600</t>
  </si>
  <si>
    <t>9,68*2</t>
  </si>
  <si>
    <t>16</t>
  </si>
  <si>
    <t>181411131</t>
  </si>
  <si>
    <t>Založení trávníku na půdě předem připravené plochy do 1000 m2 výsevem včetně utažení parkového v rovině nebo na svahu do 1:5</t>
  </si>
  <si>
    <t>-2059602400</t>
  </si>
  <si>
    <t>https://podminky.urs.cz/item/CS_URS_2025_02/181411131</t>
  </si>
  <si>
    <t>32</t>
  </si>
  <si>
    <t>17</t>
  </si>
  <si>
    <t>00572410</t>
  </si>
  <si>
    <t>osivo směs travní parková</t>
  </si>
  <si>
    <t>kg</t>
  </si>
  <si>
    <t>1946249405</t>
  </si>
  <si>
    <t>32*0,02 'Přepočtené koeficientem množství</t>
  </si>
  <si>
    <t>18</t>
  </si>
  <si>
    <t>181951112</t>
  </si>
  <si>
    <t>Úprava pláně vyrovnáním výškových rozdílů strojně v hornině třídy těžitelnosti I, skupiny 1 až 3 se zhutněním</t>
  </si>
  <si>
    <t>214320178</t>
  </si>
  <si>
    <t>https://podminky.urs.cz/item/CS_URS_2025_02/181951112</t>
  </si>
  <si>
    <t>21,4</t>
  </si>
  <si>
    <t>11,3</t>
  </si>
  <si>
    <t>19</t>
  </si>
  <si>
    <t>182303111</t>
  </si>
  <si>
    <t>Doplnění zeminy nebo substrátu na travnatých plochách tloušťky do 50 mm v rovině nebo na svahu do 1:5</t>
  </si>
  <si>
    <t>446021379</t>
  </si>
  <si>
    <t>https://podminky.urs.cz/item/CS_URS_2025_02/182303111</t>
  </si>
  <si>
    <t>tl.150mm (50mm x 3)</t>
  </si>
  <si>
    <t>32*3</t>
  </si>
  <si>
    <t>20</t>
  </si>
  <si>
    <t>10364101</t>
  </si>
  <si>
    <t>zemina pro terénní úpravy - ornice</t>
  </si>
  <si>
    <t>-1743608369</t>
  </si>
  <si>
    <t>32*0,15*1,6</t>
  </si>
  <si>
    <t>Zakládání</t>
  </si>
  <si>
    <t>271542211</t>
  </si>
  <si>
    <t>Podsyp pod základové konstrukce se zhutněním a urovnáním povrchu ze štěrkodrtě netříděné</t>
  </si>
  <si>
    <t>-696091629</t>
  </si>
  <si>
    <t>https://podminky.urs.cz/item/CS_URS_2025_02/271542211</t>
  </si>
  <si>
    <t>10,4*2,2*0,05</t>
  </si>
  <si>
    <t>22</t>
  </si>
  <si>
    <t>273321411</t>
  </si>
  <si>
    <t>Základy z betonu železového (bez výztuže) desky z betonu bez zvláštních nároků na prostředí tř. C 20/25</t>
  </si>
  <si>
    <t>-1000132549</t>
  </si>
  <si>
    <t>https://podminky.urs.cz/item/CS_URS_2025_02/273321411</t>
  </si>
  <si>
    <t>10,4*2,2*0,15</t>
  </si>
  <si>
    <t>23</t>
  </si>
  <si>
    <t>273362021</t>
  </si>
  <si>
    <t>Výztuž základů desek ze svařovaných sítí z drátů typu KARI</t>
  </si>
  <si>
    <t>1059878421</t>
  </si>
  <si>
    <t>https://podminky.urs.cz/item/CS_URS_2025_02/273362021</t>
  </si>
  <si>
    <t>10,4*2,2*0,00444*1,2</t>
  </si>
  <si>
    <t>Komunikace pozemní</t>
  </si>
  <si>
    <t>24</t>
  </si>
  <si>
    <t>564871011</t>
  </si>
  <si>
    <t>Podklad ze štěrkodrti ŠD s rozprostřením a zhutněním plochy jednotlivě do 100 m2, po zhutnění tl. 250 mm</t>
  </si>
  <si>
    <t>1312128780</t>
  </si>
  <si>
    <t>https://podminky.urs.cz/item/CS_URS_2025_02/564871011</t>
  </si>
  <si>
    <t>25</t>
  </si>
  <si>
    <t>565145101</t>
  </si>
  <si>
    <t>Asfaltový beton vrstva podkladní ACP 16 z nemodifikovaného asfaltu s rozprostřením a zhutněním ACP 16 S v pruhu šířky do 1,5 m, po zhutnění tl. 60 mm</t>
  </si>
  <si>
    <t>-1185885846</t>
  </si>
  <si>
    <t>https://podminky.urs.cz/item/CS_URS_2025_02/565145101</t>
  </si>
  <si>
    <t>Obnova živice</t>
  </si>
  <si>
    <t>5,8</t>
  </si>
  <si>
    <t>26</t>
  </si>
  <si>
    <t>573211108</t>
  </si>
  <si>
    <t>Postřik spojovací PS bez posypu kamenivem z asfaltu silničního, v množství 0,40 kg/m2</t>
  </si>
  <si>
    <t>-2041335718</t>
  </si>
  <si>
    <t>https://podminky.urs.cz/item/CS_URS_2025_02/573211108</t>
  </si>
  <si>
    <t>27</t>
  </si>
  <si>
    <t>577134031</t>
  </si>
  <si>
    <t>Asfaltový beton vrstva obrusná ACO 11 z modifikovaného asfaltu s rozprostřením a se zhutněním ACO 11+ v pruhu šířky do 1,5 m, po zhutnění tl. 40 mm</t>
  </si>
  <si>
    <t>-816815237</t>
  </si>
  <si>
    <t>https://podminky.urs.cz/item/CS_URS_2025_02/577134031</t>
  </si>
  <si>
    <t>28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</si>
  <si>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</si>
  <si>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</si>
  <si>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240628592</t>
  </si>
  <si>
    <t>https://podminky.urs.cz/item/CS_URS_2025_02/596211110</t>
  </si>
  <si>
    <t>29</t>
  </si>
  <si>
    <t>59245018</t>
  </si>
  <si>
    <t>dlažba skladebná betonová 200x100mm tl 60mm přírodní</t>
  </si>
  <si>
    <t>948401735</t>
  </si>
  <si>
    <t>21,4*1,03 'Přepočtené koeficientem množství</t>
  </si>
  <si>
    <t>Ostatní konstrukce a práce, bourání</t>
  </si>
  <si>
    <t>30</t>
  </si>
  <si>
    <t>915211116</t>
  </si>
  <si>
    <t>Vodorovné dopravní značení stříkaným plastem dělící čára šířky 125 mm souvislá žlutá retroreflexní</t>
  </si>
  <si>
    <t>-612785566</t>
  </si>
  <si>
    <t>https://podminky.urs.cz/item/CS_URS_2025_02/915211116</t>
  </si>
  <si>
    <t>31</t>
  </si>
  <si>
    <t>915611111</t>
  </si>
  <si>
    <t>Předznačení pro vodorovné značení stříkané barvou nebo prováděné z nátěrových hmot liniové dělicí čáry, vodicí proužky</t>
  </si>
  <si>
    <t>-663067552</t>
  </si>
  <si>
    <t>https://podminky.urs.cz/item/CS_URS_2025_02/915611111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</si>
  <si>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</si>
  <si>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</si>
  <si>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-1324333207</t>
  </si>
  <si>
    <t>https://podminky.urs.cz/item/CS_URS_2025_02/916131213</t>
  </si>
  <si>
    <t>BO 15/15</t>
  </si>
  <si>
    <t>11,5</t>
  </si>
  <si>
    <t>BO 15/15-25</t>
  </si>
  <si>
    <t>33</t>
  </si>
  <si>
    <t>59217029</t>
  </si>
  <si>
    <t>obrubník silniční betonový nájezdový 1000x150x150mm</t>
  </si>
  <si>
    <t>1830084666</t>
  </si>
  <si>
    <t>11,5*1,02 'Přepočtené koeficientem množství</t>
  </si>
  <si>
    <t>34</t>
  </si>
  <si>
    <t>59217030</t>
  </si>
  <si>
    <t>obrubník silniční betonový přechodový 1000x150x150-250mm</t>
  </si>
  <si>
    <t>1854938512</t>
  </si>
  <si>
    <t>1*1,05 'Přepočtené koeficientem množství</t>
  </si>
  <si>
    <t>35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</si>
  <si>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</si>
  <si>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</si>
  <si>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938961933</t>
  </si>
  <si>
    <t>https://podminky.urs.cz/item/CS_URS_2025_02/916231213</t>
  </si>
  <si>
    <t>BO 8/15</t>
  </si>
  <si>
    <t>11,4+2,6+4</t>
  </si>
  <si>
    <t>36</t>
  </si>
  <si>
    <t>59217016</t>
  </si>
  <si>
    <t>obrubník betonový chodníkový 1000x80x250mm</t>
  </si>
  <si>
    <t>783598136</t>
  </si>
  <si>
    <t>18*1,02 'Přepočtené koeficientem množství</t>
  </si>
  <si>
    <t>37</t>
  </si>
  <si>
    <t>919122122</t>
  </si>
  <si>
    <t>Utěsnění dilatačních spár zálivkou za tepla v cementobetonovém nebo živičném krytu včetně adhezního nátěru s těsnicím profilem pod zálivkou, pro komůrky šířky 15 mm, hloubky 30 mm</t>
  </si>
  <si>
    <t>-815912940</t>
  </si>
  <si>
    <t>https://podminky.urs.cz/item/CS_URS_2025_02/919122122</t>
  </si>
  <si>
    <t>38</t>
  </si>
  <si>
    <t>919726122</t>
  </si>
  <si>
    <t>Geotextilie netkaná pro ochranu, separaci nebo filtraci měrná hmotnost přes 200 do 300 g/m2</t>
  </si>
  <si>
    <t>1804402266</t>
  </si>
  <si>
    <t>https://podminky.urs.cz/item/CS_URS_2025_02/919726122</t>
  </si>
  <si>
    <t>39</t>
  </si>
  <si>
    <t>919735113</t>
  </si>
  <si>
    <t>Řezání stávajícího živičného krytu nebo podkladu hloubky přes 100 do 150 mm</t>
  </si>
  <si>
    <t>1501049277</t>
  </si>
  <si>
    <t>https://podminky.urs.cz/item/CS_URS_2025_02/919735113</t>
  </si>
  <si>
    <t>12,6</t>
  </si>
  <si>
    <t>40</t>
  </si>
  <si>
    <t>R4348476</t>
  </si>
  <si>
    <t>Montáž polopodzemních kontejnerů na připravenou betonovou desku, montáž bude provedena odbornou firmou</t>
  </si>
  <si>
    <t>kpl</t>
  </si>
  <si>
    <t>-478503182</t>
  </si>
  <si>
    <t>montáž pomocí jeřábu</t>
  </si>
  <si>
    <t>6 ks x 5 m3</t>
  </si>
  <si>
    <t>41</t>
  </si>
  <si>
    <t>M34354</t>
  </si>
  <si>
    <t>Polopodzemní kontejner na komunální odpad 5 m3, např. MolokDomino 1/1 nebo ekvivalentní</t>
  </si>
  <si>
    <t>kus</t>
  </si>
  <si>
    <t>566067666</t>
  </si>
  <si>
    <t>P</t>
  </si>
  <si>
    <t>Poznámka k položce:_x000D_
DODÁ OBJEDNATEL</t>
  </si>
  <si>
    <t>42</t>
  </si>
  <si>
    <t>M34355</t>
  </si>
  <si>
    <t>Polopodzemní kontejner na plastový odpad 5 m3, např. MolokDomino 1/1 nebo ekvivalentní</t>
  </si>
  <si>
    <t>996308218</t>
  </si>
  <si>
    <t>43</t>
  </si>
  <si>
    <t>M34357</t>
  </si>
  <si>
    <t>Polopodzemní kontejner na papírový odpad 5 m3, např. MolokDomino 1/1 nebo ekvivalentní</t>
  </si>
  <si>
    <t>429009827</t>
  </si>
  <si>
    <t>44</t>
  </si>
  <si>
    <t>M34358</t>
  </si>
  <si>
    <t>Polopodzemní kontejner  půlený na skleněný odpad a BIO odpad 5 m3, např. MolokDomino ½ nebo ekvivalentní</t>
  </si>
  <si>
    <t>1996643627</t>
  </si>
  <si>
    <t>45</t>
  </si>
  <si>
    <t>R4348477</t>
  </si>
  <si>
    <t>Doprava polopodzemních kontejnerů na stavbu, doprava bude provedena odbornou firmou</t>
  </si>
  <si>
    <t>-964069151</t>
  </si>
  <si>
    <t>997</t>
  </si>
  <si>
    <t>Přesun sutě</t>
  </si>
  <si>
    <t>46</t>
  </si>
  <si>
    <t>997221571</t>
  </si>
  <si>
    <t>Vodorovná doprava vybouraných hmot bez naložení, ale se složením a s hrubým urovnáním na vzdálenost do 1 km</t>
  </si>
  <si>
    <t>1905519689</t>
  </si>
  <si>
    <t>https://podminky.urs.cz/item/CS_URS_2025_02/997221571</t>
  </si>
  <si>
    <t>47</t>
  </si>
  <si>
    <t>997221579</t>
  </si>
  <si>
    <t>Vodorovná doprava vybouraných hmot bez naložení, ale se složením a s hrubým urovnáním na vzdálenost Příplatek k ceně za každý další započatý 1 km přes 1 km</t>
  </si>
  <si>
    <t>-737657356</t>
  </si>
  <si>
    <t>https://podminky.urs.cz/item/CS_URS_2025_02/997221579</t>
  </si>
  <si>
    <t>37,985*14</t>
  </si>
  <si>
    <t>48</t>
  </si>
  <si>
    <t>997221612</t>
  </si>
  <si>
    <t>Nakládání na dopravní prostředky pro vodorovnou dopravu vybouraných hmot</t>
  </si>
  <si>
    <t>587682280</t>
  </si>
  <si>
    <t>https://podminky.urs.cz/item/CS_URS_2025_02/997221612</t>
  </si>
  <si>
    <t>49</t>
  </si>
  <si>
    <t>997221861</t>
  </si>
  <si>
    <t>Poplatek za uložení stavebního odpadu na recyklační skládce (skládkovné) z prostého betonu zatříděného do Katalogu odpadů pod kódem 17 01 01</t>
  </si>
  <si>
    <t>1979381460</t>
  </si>
  <si>
    <t>https://podminky.urs.cz/item/CS_URS_2025_02/997221861</t>
  </si>
  <si>
    <t>6,068</t>
  </si>
  <si>
    <t>50</t>
  </si>
  <si>
    <t>997221862</t>
  </si>
  <si>
    <t>Poplatek za uložení stavebního odpadu na recyklační skládce (skládkovné) z armovaného betonu zatříděného do Katalogu odpadů pod kódem 17 01 01</t>
  </si>
  <si>
    <t>-537616389</t>
  </si>
  <si>
    <t>https://podminky.urs.cz/item/CS_URS_2025_02/997221862</t>
  </si>
  <si>
    <t>51</t>
  </si>
  <si>
    <t>997221873</t>
  </si>
  <si>
    <t>1442005788</t>
  </si>
  <si>
    <t>https://podminky.urs.cz/item/CS_URS_2025_02/997221873</t>
  </si>
  <si>
    <t>9,483</t>
  </si>
  <si>
    <t>52</t>
  </si>
  <si>
    <t>997221875</t>
  </si>
  <si>
    <t>Poplatek za uložení stavebního odpadu na recyklační skládce (skládkovné) asfaltového bez obsahu dehtu zatříděného do Katalogu odpadů pod kódem 17 03 02</t>
  </si>
  <si>
    <t>-422928080</t>
  </si>
  <si>
    <t>https://podminky.urs.cz/item/CS_URS_2025_02/997221875</t>
  </si>
  <si>
    <t>1,833</t>
  </si>
  <si>
    <t>998</t>
  </si>
  <si>
    <t>Přesun hmot</t>
  </si>
  <si>
    <t>53</t>
  </si>
  <si>
    <t>998223011</t>
  </si>
  <si>
    <t>Přesun hmot pro pozemní komunikace s krytem dlážděným dopravní vzdálenost do 200 m jakékoliv délky objektu</t>
  </si>
  <si>
    <t>-1402961165</t>
  </si>
  <si>
    <t>https://podminky.urs.cz/item/CS_URS_2025_02/998223011</t>
  </si>
  <si>
    <t>VRN</t>
  </si>
  <si>
    <t>Vedlejší rozpočtové náklady</t>
  </si>
  <si>
    <t>VRN1</t>
  </si>
  <si>
    <t>Průzkumné, geodetické a projektové práce</t>
  </si>
  <si>
    <t>54</t>
  </si>
  <si>
    <t>012103000</t>
  </si>
  <si>
    <t>Geodetické práce před výstavbou</t>
  </si>
  <si>
    <t>nh</t>
  </si>
  <si>
    <t>1024</t>
  </si>
  <si>
    <t>302887223</t>
  </si>
  <si>
    <t>HZS Geodet</t>
  </si>
  <si>
    <t>55</t>
  </si>
  <si>
    <t>012203000</t>
  </si>
  <si>
    <t>Geodetické práce při provádění stavby</t>
  </si>
  <si>
    <t>2128351380</t>
  </si>
  <si>
    <t>56</t>
  </si>
  <si>
    <t>013254000</t>
  </si>
  <si>
    <t>Dokumentace skutečného provedení stavby - 3x paré</t>
  </si>
  <si>
    <t>-514159795</t>
  </si>
  <si>
    <t>HZS technik odborný</t>
  </si>
  <si>
    <t>VRN3</t>
  </si>
  <si>
    <t>Zařízení staveniště</t>
  </si>
  <si>
    <t>57</t>
  </si>
  <si>
    <t>032903000</t>
  </si>
  <si>
    <t>Náklady na provoz a údržbu vybavení staveniště</t>
  </si>
  <si>
    <t>-1806845694</t>
  </si>
  <si>
    <t>58</t>
  </si>
  <si>
    <t>034103000</t>
  </si>
  <si>
    <t>Oplocení staveniště</t>
  </si>
  <si>
    <t>souhrn</t>
  </si>
  <si>
    <t>-363935095</t>
  </si>
  <si>
    <t>59</t>
  </si>
  <si>
    <t>034303000</t>
  </si>
  <si>
    <t>Dopravní značení na staveništi</t>
  </si>
  <si>
    <t>-130379988</t>
  </si>
  <si>
    <t>ocenit DIO, včetně nákladů na následné rozmístění značek</t>
  </si>
  <si>
    <t>60</t>
  </si>
  <si>
    <t>034503000</t>
  </si>
  <si>
    <t>Informační tabule na staveništi</t>
  </si>
  <si>
    <t>-1757556357</t>
  </si>
  <si>
    <t>VRN4</t>
  </si>
  <si>
    <t>Inženýrská činnost</t>
  </si>
  <si>
    <t>61</t>
  </si>
  <si>
    <t>043134000</t>
  </si>
  <si>
    <t>Zkoušky zatěžovací</t>
  </si>
  <si>
    <t>-1608303914</t>
  </si>
  <si>
    <t>SO 1.2 - Lokalita 2</t>
  </si>
  <si>
    <t>183431038</t>
  </si>
  <si>
    <t>19,2*0,4</t>
  </si>
  <si>
    <t>-1471454765</t>
  </si>
  <si>
    <t>19,2</t>
  </si>
  <si>
    <t>121112003</t>
  </si>
  <si>
    <t>Sejmutí ornice ručně při souvislé ploše, tl. vrstvy do 200 mm</t>
  </si>
  <si>
    <t>1782780569</t>
  </si>
  <si>
    <t>https://podminky.urs.cz/item/CS_URS_2025_02/121112003</t>
  </si>
  <si>
    <t>17,3+5,2+16,9+11,2</t>
  </si>
  <si>
    <t>122251102</t>
  </si>
  <si>
    <t>Odkopávky a prokopávky nezapažené strojně v hornině třídy těžitelnosti I skupiny 3 přes 20 do 50 m3</t>
  </si>
  <si>
    <t>659221950</t>
  </si>
  <si>
    <t>https://podminky.urs.cz/item/CS_URS_2025_02/122251102</t>
  </si>
  <si>
    <t>Konstrukce A</t>
  </si>
  <si>
    <t>17,5*0,3</t>
  </si>
  <si>
    <t>5,2*0,2</t>
  </si>
  <si>
    <t>(17,5+5,2+16,9)*0,5</t>
  </si>
  <si>
    <t>131251102</t>
  </si>
  <si>
    <t>Hloubení nezapažených jam a zářezů strojně s urovnáním dna do předepsaného profilu a spádu v hornině třídy těžitelnosti I skupiny 3 přes 20 do 50 m3</t>
  </si>
  <si>
    <t>-1767812606</t>
  </si>
  <si>
    <t>https://podminky.urs.cz/item/CS_URS_2025_02/131251102</t>
  </si>
  <si>
    <t>10,4*2,15*1,8</t>
  </si>
  <si>
    <t>-1238180375</t>
  </si>
  <si>
    <t>50,6*0,15</t>
  </si>
  <si>
    <t>26,09+40,248</t>
  </si>
  <si>
    <t>34277348</t>
  </si>
  <si>
    <t>73,928*5</t>
  </si>
  <si>
    <t>1502760224</t>
  </si>
  <si>
    <t>-2106330081</t>
  </si>
  <si>
    <t>17,3*0,5</t>
  </si>
  <si>
    <t>5,2*0,5</t>
  </si>
  <si>
    <t>16,9*0,5</t>
  </si>
  <si>
    <t>-1760535695</t>
  </si>
  <si>
    <t>19,7*2</t>
  </si>
  <si>
    <t>-697585758</t>
  </si>
  <si>
    <t>73,928*1,8</t>
  </si>
  <si>
    <t>-251168585</t>
  </si>
  <si>
    <t>73,928</t>
  </si>
  <si>
    <t>294461696</t>
  </si>
  <si>
    <t>40,248</t>
  </si>
  <si>
    <t>-10,4*2,15*0,2</t>
  </si>
  <si>
    <t>-1,65*9,9*1,6</t>
  </si>
  <si>
    <t>-1762835693</t>
  </si>
  <si>
    <t>9,64*2</t>
  </si>
  <si>
    <t>420677425</t>
  </si>
  <si>
    <t>11,96</t>
  </si>
  <si>
    <t>-518976386</t>
  </si>
  <si>
    <t>11,96*0,02 'Přepočtené koeficientem množství</t>
  </si>
  <si>
    <t>396619824</t>
  </si>
  <si>
    <t>17,5</t>
  </si>
  <si>
    <t>5,2</t>
  </si>
  <si>
    <t>16,37</t>
  </si>
  <si>
    <t>1508003100</t>
  </si>
  <si>
    <t>11,96*3</t>
  </si>
  <si>
    <t>1717109132</t>
  </si>
  <si>
    <t>11,96*0,15*1,6</t>
  </si>
  <si>
    <t>1353396854</t>
  </si>
  <si>
    <t>10,4*2,15*0,05</t>
  </si>
  <si>
    <t>1912880730</t>
  </si>
  <si>
    <t>10,4*2,15*0,15</t>
  </si>
  <si>
    <t>1101558832</t>
  </si>
  <si>
    <t>10,4*2,15*0,00444*1,2</t>
  </si>
  <si>
    <t>564851011</t>
  </si>
  <si>
    <t>Podklad ze štěrkodrti ŠD s rozprostřením a zhutněním plochy jednotlivě do 100 m2, po zhutnění tl. 150 mm</t>
  </si>
  <si>
    <t>-383601145</t>
  </si>
  <si>
    <t>https://podminky.urs.cz/item/CS_URS_2025_02/564851011</t>
  </si>
  <si>
    <t>17,3</t>
  </si>
  <si>
    <t>564861011</t>
  </si>
  <si>
    <t>Podklad ze štěrkodrti ŠD s rozprostřením a zhutněním plochy jednotlivě do 100 m2, po zhutnění tl. 200 mm</t>
  </si>
  <si>
    <t>-201632047</t>
  </si>
  <si>
    <t>https://podminky.urs.cz/item/CS_URS_2025_02/564861011</t>
  </si>
  <si>
    <t>1417531429</t>
  </si>
  <si>
    <t>-1664457252</t>
  </si>
  <si>
    <t>7,68</t>
  </si>
  <si>
    <t>-1707705007</t>
  </si>
  <si>
    <t>-558917088</t>
  </si>
  <si>
    <t>308778491</t>
  </si>
  <si>
    <t>-359361392</t>
  </si>
  <si>
    <t>5,2*1,03 'Přepočtené koeficientem množství</t>
  </si>
  <si>
    <t>596212210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</si>
  <si>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</si>
  <si>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2110345738</t>
  </si>
  <si>
    <t>https://podminky.urs.cz/item/CS_URS_2025_02/596212210</t>
  </si>
  <si>
    <t>59245020</t>
  </si>
  <si>
    <t>dlažba skladebná betonová 200x100mm tl 80mm přírodní</t>
  </si>
  <si>
    <t>1949392847</t>
  </si>
  <si>
    <t>17,3*1,03 'Přepočtené koeficientem množství</t>
  </si>
  <si>
    <t>1257150104</t>
  </si>
  <si>
    <t>-262866129</t>
  </si>
  <si>
    <t>19,2*1,02 'Přepočtené koeficientem množství</t>
  </si>
  <si>
    <t>963811520</t>
  </si>
  <si>
    <t>-499042787</t>
  </si>
  <si>
    <t>24,6*1,02 'Přepočtené koeficientem množství</t>
  </si>
  <si>
    <t>1010396150</t>
  </si>
  <si>
    <t>-1543069805</t>
  </si>
  <si>
    <t>1324356300</t>
  </si>
  <si>
    <t>20,2</t>
  </si>
  <si>
    <t>1365831575</t>
  </si>
  <si>
    <t>1064350206</t>
  </si>
  <si>
    <t>-655168039</t>
  </si>
  <si>
    <t>-737661226</t>
  </si>
  <si>
    <t>527482312</t>
  </si>
  <si>
    <t>-318554286</t>
  </si>
  <si>
    <t>-793612641</t>
  </si>
  <si>
    <t>697577455</t>
  </si>
  <si>
    <t>6,363*14</t>
  </si>
  <si>
    <t>1545549933</t>
  </si>
  <si>
    <t>-251032951</t>
  </si>
  <si>
    <t>1551319879</t>
  </si>
  <si>
    <t>2,427</t>
  </si>
  <si>
    <t>1246096613</t>
  </si>
  <si>
    <t>-664384887</t>
  </si>
  <si>
    <t>-198210143</t>
  </si>
  <si>
    <t>410435861</t>
  </si>
  <si>
    <t>-303100346</t>
  </si>
  <si>
    <t>-1378887790</t>
  </si>
  <si>
    <t>-1654116282</t>
  </si>
  <si>
    <t>-232026262</t>
  </si>
  <si>
    <t>1523103977</t>
  </si>
  <si>
    <t>SO 1.3 - Lokalita 4</t>
  </si>
  <si>
    <t>112101124</t>
  </si>
  <si>
    <t>Odstranění stromů s odřezáním kmene a s odvětvením jehličnatých bez odkornění, průměru kmene přes 700 do 900 mm</t>
  </si>
  <si>
    <t>1978458976</t>
  </si>
  <si>
    <t>https://podminky.urs.cz/item/CS_URS_2025_02/112101124</t>
  </si>
  <si>
    <t>112251104</t>
  </si>
  <si>
    <t>Odstranění pařezů strojně s jejich vykopáním nebo vytrháním průměru přes 700 do 900 mm</t>
  </si>
  <si>
    <t>-1860209988</t>
  </si>
  <si>
    <t>https://podminky.urs.cz/item/CS_URS_2025_02/112251104</t>
  </si>
  <si>
    <t>-717909497</t>
  </si>
  <si>
    <t>Bourání betonové plochy</t>
  </si>
  <si>
    <t>113107131</t>
  </si>
  <si>
    <t>Odstranění podkladů nebo krytů ručně s přemístěním hmot na skládku na vzdálenost do 3 m nebo s naložením na dopravní prostředek z betonu prostého, o tl. vrstvy přes 100 do 150 mm</t>
  </si>
  <si>
    <t>-179765403</t>
  </si>
  <si>
    <t>https://podminky.urs.cz/item/CS_URS_2025_02/113107131</t>
  </si>
  <si>
    <t>50292507</t>
  </si>
  <si>
    <t>20*0,5</t>
  </si>
  <si>
    <t>184343581</t>
  </si>
  <si>
    <t>556427089</t>
  </si>
  <si>
    <t>122251103</t>
  </si>
  <si>
    <t>Odkopávky a prokopávky nezapažené strojně v hornině třídy těžitelnosti I skupiny 3 přes 50 do 100 m3</t>
  </si>
  <si>
    <t>-245410060</t>
  </si>
  <si>
    <t>https://podminky.urs.cz/item/CS_URS_2025_02/122251103</t>
  </si>
  <si>
    <t>49*0,3</t>
  </si>
  <si>
    <t>5*0,2</t>
  </si>
  <si>
    <t>(49+5+16,9)*0,5</t>
  </si>
  <si>
    <t>1621320881</t>
  </si>
  <si>
    <t>-700765296</t>
  </si>
  <si>
    <t>40*0,15</t>
  </si>
  <si>
    <t>51,15+40,248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</si>
  <si>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</si>
  <si>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-682879683</t>
  </si>
  <si>
    <t>97,398*5</t>
  </si>
  <si>
    <t>-238124829</t>
  </si>
  <si>
    <t>1546435306</t>
  </si>
  <si>
    <t>49*0,5</t>
  </si>
  <si>
    <t>5*0,5</t>
  </si>
  <si>
    <t>-971904823</t>
  </si>
  <si>
    <t>35,45*2</t>
  </si>
  <si>
    <t>-955237027</t>
  </si>
  <si>
    <t>97,398*1,8</t>
  </si>
  <si>
    <t>-293008122</t>
  </si>
  <si>
    <t>97,398</t>
  </si>
  <si>
    <t>282824390</t>
  </si>
  <si>
    <t>-1969726315</t>
  </si>
  <si>
    <t>471198173</t>
  </si>
  <si>
    <t>12,5</t>
  </si>
  <si>
    <t>-555570118</t>
  </si>
  <si>
    <t>12,5*0,02 'Přepočtené koeficientem množství</t>
  </si>
  <si>
    <t>373862668</t>
  </si>
  <si>
    <t>-2103639235</t>
  </si>
  <si>
    <t>12,5*3</t>
  </si>
  <si>
    <t>1687214699</t>
  </si>
  <si>
    <t>12,5*0,15*1,6</t>
  </si>
  <si>
    <t>-1401819606</t>
  </si>
  <si>
    <t>590860192</t>
  </si>
  <si>
    <t>-1654642535</t>
  </si>
  <si>
    <t>-696799523</t>
  </si>
  <si>
    <t>1307599118</t>
  </si>
  <si>
    <t>-529711326</t>
  </si>
  <si>
    <t>-1728861909</t>
  </si>
  <si>
    <t>-1655677088</t>
  </si>
  <si>
    <t>-1871984230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</si>
  <si>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</t>
  </si>
  <si>
    <t>239087139</t>
  </si>
  <si>
    <t>550288226</t>
  </si>
  <si>
    <t>5*1,03 'Přepočtené koeficientem množství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</si>
  <si>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</t>
  </si>
  <si>
    <t>560498353</t>
  </si>
  <si>
    <t>-536624748</t>
  </si>
  <si>
    <t>49*1,03 'Přepočtené koeficientem množství</t>
  </si>
  <si>
    <t>-787133451</t>
  </si>
  <si>
    <t>124416457</t>
  </si>
  <si>
    <t>-1081478171</t>
  </si>
  <si>
    <t>19,8</t>
  </si>
  <si>
    <t>-2045241550</t>
  </si>
  <si>
    <t>19,8*1,02 'Přepočtené koeficientem množství</t>
  </si>
  <si>
    <t>929187297</t>
  </si>
  <si>
    <t>1724603757</t>
  </si>
  <si>
    <t>27,7*1,02 'Přepočtené koeficientem množství</t>
  </si>
  <si>
    <t>1056591185</t>
  </si>
  <si>
    <t>-914741424</t>
  </si>
  <si>
    <t>-1526951539</t>
  </si>
  <si>
    <t>919735123</t>
  </si>
  <si>
    <t>Řezání stávajícího betonového krytu nebo podkladu hloubky přes 100 do 150 mm</t>
  </si>
  <si>
    <t>338277760</t>
  </si>
  <si>
    <t>https://podminky.urs.cz/item/CS_URS_2025_02/919735123</t>
  </si>
  <si>
    <t>-987689582</t>
  </si>
  <si>
    <t>313051889</t>
  </si>
  <si>
    <t>-1633170598</t>
  </si>
  <si>
    <t>-1346478667</t>
  </si>
  <si>
    <t>1514343012</t>
  </si>
  <si>
    <t>-1990926631</t>
  </si>
  <si>
    <t>-404250066</t>
  </si>
  <si>
    <t>1745344227</t>
  </si>
  <si>
    <t>34,935*14</t>
  </si>
  <si>
    <t>-1450052254</t>
  </si>
  <si>
    <t>1757316071</t>
  </si>
  <si>
    <t>14,625</t>
  </si>
  <si>
    <t>4,1</t>
  </si>
  <si>
    <t>679121754</t>
  </si>
  <si>
    <t>13,05</t>
  </si>
  <si>
    <t>1276826905</t>
  </si>
  <si>
    <t>3,16</t>
  </si>
  <si>
    <t>-1521599291</t>
  </si>
  <si>
    <t>156303623</t>
  </si>
  <si>
    <t>544637500</t>
  </si>
  <si>
    <t>62</t>
  </si>
  <si>
    <t>-1046526617</t>
  </si>
  <si>
    <t>63</t>
  </si>
  <si>
    <t>-817358823</t>
  </si>
  <si>
    <t>64</t>
  </si>
  <si>
    <t>2105680202</t>
  </si>
  <si>
    <t>65</t>
  </si>
  <si>
    <t>268420770</t>
  </si>
  <si>
    <t>66</t>
  </si>
  <si>
    <t>1069684495</t>
  </si>
  <si>
    <t>67</t>
  </si>
  <si>
    <t>298012848</t>
  </si>
  <si>
    <t>SO 1.4 - Lokalita 5</t>
  </si>
  <si>
    <t>11,5*0,5</t>
  </si>
  <si>
    <t>13,5</t>
  </si>
  <si>
    <t>3*0,3</t>
  </si>
  <si>
    <t>14*0,2</t>
  </si>
  <si>
    <t>(3+14+16,9)*0,5</t>
  </si>
  <si>
    <t>44*0,15</t>
  </si>
  <si>
    <t>20,65+40,248</t>
  </si>
  <si>
    <t>67,498*5</t>
  </si>
  <si>
    <t>3*0,5</t>
  </si>
  <si>
    <t>14*0,5</t>
  </si>
  <si>
    <t>16,95*2</t>
  </si>
  <si>
    <t>67,498*1,8</t>
  </si>
  <si>
    <t>67,498</t>
  </si>
  <si>
    <t>9,5</t>
  </si>
  <si>
    <t>9,5*0,02 'Přepočtené koeficientem množství</t>
  </si>
  <si>
    <t>9,5*3</t>
  </si>
  <si>
    <t>9,5*0,15*1,6</t>
  </si>
  <si>
    <t>5,75</t>
  </si>
  <si>
    <t>14*1,03 'Přepočtené koeficientem množství</t>
  </si>
  <si>
    <t>3*1,03 'Přepočtené koeficientem množství</t>
  </si>
  <si>
    <t>1631903964</t>
  </si>
  <si>
    <t>2*1,05 'Přepočtené koeficientem množství</t>
  </si>
  <si>
    <t>17,2*1,02 'Přepočtené koeficientem množství</t>
  </si>
  <si>
    <t>4,585*14</t>
  </si>
  <si>
    <t>2,768</t>
  </si>
  <si>
    <t>1,817</t>
  </si>
  <si>
    <t>SO 1.5 - Lokalita 6</t>
  </si>
  <si>
    <t>PSV - Práce a dodávky PSV</t>
  </si>
  <si>
    <t xml:space="preserve">    767 - Konstrukce zámečnické</t>
  </si>
  <si>
    <t>M - Práce a dodávky M</t>
  </si>
  <si>
    <t xml:space="preserve">    21-M - Elektromontáže</t>
  </si>
  <si>
    <t xml:space="preserve">    46-M - Zemní práce při extr.mont.pracích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</si>
  <si>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</si>
  <si>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</si>
  <si>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442632858</t>
  </si>
  <si>
    <t>https://podminky.urs.cz/item/CS_URS_2025_02/113106123</t>
  </si>
  <si>
    <t>bourání zámkové dlažby</t>
  </si>
  <si>
    <t>19*0,5</t>
  </si>
  <si>
    <t>113201111</t>
  </si>
  <si>
    <t>Vytrhání obrub s vybouráním lože, s přemístěním hmot na skládku na vzdálenost do 3 m nebo s naložením na dopravní prostředek chodníkových ležatých</t>
  </si>
  <si>
    <t>2050087549</t>
  </si>
  <si>
    <t>https://podminky.urs.cz/item/CS_URS_2025_02/113201111</t>
  </si>
  <si>
    <t>27*0,3</t>
  </si>
  <si>
    <t>13*0,2</t>
  </si>
  <si>
    <t>(27+13+16,4)*0,5</t>
  </si>
  <si>
    <t>5,45*3,8*1,8</t>
  </si>
  <si>
    <t>132251101</t>
  </si>
  <si>
    <t>Hloubení nezapažených rýh šířky do 800 mm strojně s urovnáním dna do předepsaného profilu a spádu v hornině třídy těžitelnosti I skupiny 3 do 20 m3</t>
  </si>
  <si>
    <t>-1568969102</t>
  </si>
  <si>
    <t>https://podminky.urs.cz/item/CS_URS_2025_02/132251101</t>
  </si>
  <si>
    <t>přeložka VO</t>
  </si>
  <si>
    <t>48*0,4*0,6</t>
  </si>
  <si>
    <t>36*0,15</t>
  </si>
  <si>
    <t>37,278+38,9</t>
  </si>
  <si>
    <t>...</t>
  </si>
  <si>
    <t>11,52</t>
  </si>
  <si>
    <t>-7,92</t>
  </si>
  <si>
    <t>85,178*5</t>
  </si>
  <si>
    <t>27*0,5</t>
  </si>
  <si>
    <t>13*0,5</t>
  </si>
  <si>
    <t>16,4*0,5</t>
  </si>
  <si>
    <t>28,2*2</t>
  </si>
  <si>
    <t>85,178*1,8</t>
  </si>
  <si>
    <t>85,178</t>
  </si>
  <si>
    <t>zásyp přeložky VO</t>
  </si>
  <si>
    <t>11,52-3,6</t>
  </si>
  <si>
    <t>37,278</t>
  </si>
  <si>
    <t>-5,45*3,8*0,2</t>
  </si>
  <si>
    <t>-4,95*3,3*1,6</t>
  </si>
  <si>
    <t>7*2 'Přepočtené koeficientem množství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</si>
  <si>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</si>
  <si>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</si>
  <si>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815728777</t>
  </si>
  <si>
    <t>https://podminky.urs.cz/item/CS_URS_2025_02/175111101</t>
  </si>
  <si>
    <t>45*0,2*0,4</t>
  </si>
  <si>
    <t>58331200</t>
  </si>
  <si>
    <t>štěrkopísek netříděný</t>
  </si>
  <si>
    <t>1479285356</t>
  </si>
  <si>
    <t>3,6*2 'Přepočtené koeficientem množství</t>
  </si>
  <si>
    <t>15*0,02 'Přepočtené koeficientem množství</t>
  </si>
  <si>
    <t>16,4</t>
  </si>
  <si>
    <t>15*3</t>
  </si>
  <si>
    <t>15*0,15*1,6</t>
  </si>
  <si>
    <t>5,45*3,8*0,05</t>
  </si>
  <si>
    <t>5,45*3,8*0,15</t>
  </si>
  <si>
    <t>5,45*3,8*0,00444*1,2</t>
  </si>
  <si>
    <t>13*1,03 'Přepočtené koeficientem množství</t>
  </si>
  <si>
    <t>27*1,03 'Přepočtené koeficientem množství</t>
  </si>
  <si>
    <t>-857418737</t>
  </si>
  <si>
    <t>-392184344</t>
  </si>
  <si>
    <t>17,7</t>
  </si>
  <si>
    <t>17,7*1,02 'Přepočtené koeficientem množství</t>
  </si>
  <si>
    <t>-1763100021</t>
  </si>
  <si>
    <t>24*1,02 'Přepočtené koeficientem množství</t>
  </si>
  <si>
    <t>Poznámka k položce:_x000D_
DODÁ OBJENATEL</t>
  </si>
  <si>
    <t>Doprava polopodzemních kontejnerů na stavbu, doprava bude provedena odbornou firmou"</t>
  </si>
  <si>
    <t>33,07*14</t>
  </si>
  <si>
    <t>9,36</t>
  </si>
  <si>
    <t>6,21</t>
  </si>
  <si>
    <t>3,69</t>
  </si>
  <si>
    <t>10,44</t>
  </si>
  <si>
    <t>3,002</t>
  </si>
  <si>
    <t>PSV</t>
  </si>
  <si>
    <t>Práce a dodávky PSV</t>
  </si>
  <si>
    <t>767</t>
  </si>
  <si>
    <t>Konstrukce zámečnické</t>
  </si>
  <si>
    <t>767161813</t>
  </si>
  <si>
    <t>Demontáž zábradlí do suti rovného nerozebíratelný spoj hmotnosti 1 m zábradlí do 20 kg</t>
  </si>
  <si>
    <t>-192314307</t>
  </si>
  <si>
    <t>https://podminky.urs.cz/item/CS_URS_2025_02/767161813</t>
  </si>
  <si>
    <t>Práce a dodávky M</t>
  </si>
  <si>
    <t>21-M</t>
  </si>
  <si>
    <t>Elektromontáže</t>
  </si>
  <si>
    <t>210220020</t>
  </si>
  <si>
    <t>Montáž uzemňovacího vedení s upevněním, propojením a připojením pomocí svorek v zemi s izolací spojů vodičů FeZn páskou průřezu do 120 mm2 v městské zástavbě</t>
  </si>
  <si>
    <t>-405574514</t>
  </si>
  <si>
    <t>https://podminky.urs.cz/item/CS_URS_2025_02/210220020</t>
  </si>
  <si>
    <t>35442062</t>
  </si>
  <si>
    <t>pás zemnící 30x4mm FeZn</t>
  </si>
  <si>
    <t>128</t>
  </si>
  <si>
    <t>936370788</t>
  </si>
  <si>
    <t>210800411</t>
  </si>
  <si>
    <t>Montáž izolovaných vodičů měděných do 1 kV bez ukončení uložených v trubkách nebo lištách zatažených plných nebo laněných s PVC pláštěm, bezhalogenových, ohniodolných (např. CY, CHAH-V) průřezu žíly 0,5 až 16 mm2</t>
  </si>
  <si>
    <t>-1601923415</t>
  </si>
  <si>
    <t>https://podminky.urs.cz/item/CS_URS_2025_02/210800411</t>
  </si>
  <si>
    <t>34111080</t>
  </si>
  <si>
    <t>kabel instalační jádro Cu plné izolace PVC plášť PVC 450/750V (CYKY) 4x16mm2</t>
  </si>
  <si>
    <t>256</t>
  </si>
  <si>
    <t>-44689421</t>
  </si>
  <si>
    <t>45*1,1 'Přepočtené koeficientem množství</t>
  </si>
  <si>
    <t>R72M01</t>
  </si>
  <si>
    <t>Napojení přeložky na stávající trasu</t>
  </si>
  <si>
    <t>-1945451806</t>
  </si>
  <si>
    <t>46-M</t>
  </si>
  <si>
    <t>Zemní práce při extr.mont.pracích</t>
  </si>
  <si>
    <t>68</t>
  </si>
  <si>
    <t>460510054</t>
  </si>
  <si>
    <t>Osazení kabelových prostupů včetně utěsnění a spárování z trub plastových do rýhy, bez výkopových prací bez obsypu, vnitřního průměru do 10 cm</t>
  </si>
  <si>
    <t>2028945305</t>
  </si>
  <si>
    <t>https://podminky.urs.cz/item/CS_URS_2025_02/460510054</t>
  </si>
  <si>
    <t>69</t>
  </si>
  <si>
    <t>484513</t>
  </si>
  <si>
    <t>583294634</t>
  </si>
  <si>
    <t>45*1,05</t>
  </si>
  <si>
    <t>70</t>
  </si>
  <si>
    <t>71</t>
  </si>
  <si>
    <t>72</t>
  </si>
  <si>
    <t>73</t>
  </si>
  <si>
    <t>74</t>
  </si>
  <si>
    <t>75</t>
  </si>
  <si>
    <t>76</t>
  </si>
  <si>
    <t>77</t>
  </si>
  <si>
    <t>SO 1.6 - Lokalita 7</t>
  </si>
  <si>
    <t>9*3,5</t>
  </si>
  <si>
    <t>113107123</t>
  </si>
  <si>
    <t>Odstranění podkladů nebo krytů ručně s přemístěním hmot na skládku na vzdálenost do 3 m nebo s naložením na dopravní prostředek z kameniva hrubého drceného, o tl. vrstvy přes 200 do 300 mm</t>
  </si>
  <si>
    <t>-1021674311</t>
  </si>
  <si>
    <t>https://podminky.urs.cz/item/CS_URS_2025_02/113107123</t>
  </si>
  <si>
    <t>2,5*5,2*2</t>
  </si>
  <si>
    <t>26,3*0,5</t>
  </si>
  <si>
    <t>5,2+5,2+14,3+14,3</t>
  </si>
  <si>
    <t>30*0,3</t>
  </si>
  <si>
    <t>27*0,2</t>
  </si>
  <si>
    <t>(49+5+21,8)*0,5</t>
  </si>
  <si>
    <t>3,8*7,1*1,8</t>
  </si>
  <si>
    <t>52,3+48,564</t>
  </si>
  <si>
    <t>106,864*5</t>
  </si>
  <si>
    <t>167151111</t>
  </si>
  <si>
    <t>Nakládání, skládání a překládání neulehlého výkopku nebo sypaniny strojně nakládání, množství přes 100 m3, z hornin třídy těžitelnosti I, skupiny 1 až 3</t>
  </si>
  <si>
    <t>https://podminky.urs.cz/item/CS_URS_2025_02/167151111</t>
  </si>
  <si>
    <t>30*0,5</t>
  </si>
  <si>
    <t>21,8*0,5</t>
  </si>
  <si>
    <t>39,4*2</t>
  </si>
  <si>
    <t>106,864*1,8</t>
  </si>
  <si>
    <t>106,864</t>
  </si>
  <si>
    <t>48,564</t>
  </si>
  <si>
    <t>-7,1*3,8*0,2</t>
  </si>
  <si>
    <t>-3,3*6,6*1,6</t>
  </si>
  <si>
    <t>8,5</t>
  </si>
  <si>
    <t>8,5*0,02 'Přepočtené koeficientem množství</t>
  </si>
  <si>
    <t>21,8</t>
  </si>
  <si>
    <t>8,5*3</t>
  </si>
  <si>
    <t>8,5*0,15*1,6</t>
  </si>
  <si>
    <t>7,1*3,8*0,05</t>
  </si>
  <si>
    <t>7,1*3,8*0,15</t>
  </si>
  <si>
    <t>7,1*3,8*0,00444*1,2</t>
  </si>
  <si>
    <t>13,15</t>
  </si>
  <si>
    <t>30*1,03 'Přepočtené koeficientem množství</t>
  </si>
  <si>
    <t>26*1,02 'Přepočtené koeficientem množství</t>
  </si>
  <si>
    <t>14,3*1,02 'Přepočtené koeficientem množství</t>
  </si>
  <si>
    <t>26,3</t>
  </si>
  <si>
    <t>8 ks x 5 m3</t>
  </si>
  <si>
    <t>R92656</t>
  </si>
  <si>
    <t>M+D Kontejner na elektro</t>
  </si>
  <si>
    <t>-863022602</t>
  </si>
  <si>
    <t>R92657</t>
  </si>
  <si>
    <t>M+D Kontejner na textil</t>
  </si>
  <si>
    <t>1409160425</t>
  </si>
  <si>
    <t>51,179*14</t>
  </si>
  <si>
    <t>10,238</t>
  </si>
  <si>
    <t>7,955</t>
  </si>
  <si>
    <t>9,135</t>
  </si>
  <si>
    <t>11,44</t>
  </si>
  <si>
    <t>12,371</t>
  </si>
  <si>
    <t>SO 1.7 - Lokalita 8</t>
  </si>
  <si>
    <t xml:space="preserve">    3 - Svislé a kompletní konstrukce</t>
  </si>
  <si>
    <t>28*0,5</t>
  </si>
  <si>
    <t>121151113</t>
  </si>
  <si>
    <t>Sejmutí ornice strojně při souvislé ploše přes 100 do 500 m2, tl. vrstvy do 200 mm</t>
  </si>
  <si>
    <t>https://podminky.urs.cz/item/CS_URS_2025_02/121151113</t>
  </si>
  <si>
    <t>125</t>
  </si>
  <si>
    <t>122251104</t>
  </si>
  <si>
    <t>Odkopávky a prokopávky nezapažené strojně v hornině třídy těžitelnosti I skupiny 3 přes 100 do 500 m3</t>
  </si>
  <si>
    <t>https://podminky.urs.cz/item/CS_URS_2025_02/122251104</t>
  </si>
  <si>
    <t>77*0,3</t>
  </si>
  <si>
    <t>3,3*0,2</t>
  </si>
  <si>
    <t>(77+3,3+16,9)*0,5</t>
  </si>
  <si>
    <t>odkop svahu</t>
  </si>
  <si>
    <t>130</t>
  </si>
  <si>
    <t>132251102</t>
  </si>
  <si>
    <t>Hloubení nezapažených rýh šířky do 800 mm strojně s urovnáním dna do předepsaného profilu a spádu v hornině třídy těžitelnosti I skupiny 3 přes 20 do 50 m3</t>
  </si>
  <si>
    <t>266419836</t>
  </si>
  <si>
    <t>https://podminky.urs.cz/item/CS_URS_2025_02/132251102</t>
  </si>
  <si>
    <t>základ pro opěrnou stěnu</t>
  </si>
  <si>
    <t>(9,5+10,6+8,1)*0,8*1</t>
  </si>
  <si>
    <t>125*0,15</t>
  </si>
  <si>
    <t>202,36+40,248+22,56</t>
  </si>
  <si>
    <t>283,918*5</t>
  </si>
  <si>
    <t>283,918*1,8</t>
  </si>
  <si>
    <t>283,918</t>
  </si>
  <si>
    <t>181411132</t>
  </si>
  <si>
    <t>Založení trávníku na půdě předem připravené plochy do 1000 m2 výsevem včetně utažení parkového na svahu přes 1:5 do 1:2</t>
  </si>
  <si>
    <t>https://podminky.urs.cz/item/CS_URS_2025_02/181411132</t>
  </si>
  <si>
    <t>18*0,02 'Přepočtené koeficientem množství</t>
  </si>
  <si>
    <t>3,3</t>
  </si>
  <si>
    <t>16,9</t>
  </si>
  <si>
    <t>182303112</t>
  </si>
  <si>
    <t>Doplnění zeminy nebo substrátu na travnatých plochách tloušťky do 50 mm na svahu přes 1:5 do 1:2</t>
  </si>
  <si>
    <t>https://podminky.urs.cz/item/CS_URS_2025_02/182303112</t>
  </si>
  <si>
    <t>18*3</t>
  </si>
  <si>
    <t>18*0,15*1,6</t>
  </si>
  <si>
    <t>274313711</t>
  </si>
  <si>
    <t>Základy z betonu prostého pasy betonu kamenem neprokládaného tř. C 20/25</t>
  </si>
  <si>
    <t>2102378616</t>
  </si>
  <si>
    <t>https://podminky.urs.cz/item/CS_URS_2025_02/274313711</t>
  </si>
  <si>
    <t>Svislé a kompletní konstrukce</t>
  </si>
  <si>
    <t>311113224</t>
  </si>
  <si>
    <t>Nadzákladové zdi z betonových tvárnic ztraceného bednění štípaných včetně výplně z betonu třídy C 16/20 barevných, tloušťky zdiva 300 mm</t>
  </si>
  <si>
    <t>-1242457390</t>
  </si>
  <si>
    <t>https://podminky.urs.cz/item/CS_URS_2025_02/311113224</t>
  </si>
  <si>
    <t>(9,5+10,6+8,1)*1,6</t>
  </si>
  <si>
    <t>311361821</t>
  </si>
  <si>
    <t>Výztuž nadzákladových zdí nosných svislých nebo odkloněných od svislice, rovných nebo oblých z betonářské oceli 10 505 (R) nebo BSt 500</t>
  </si>
  <si>
    <t>-1433981114</t>
  </si>
  <si>
    <t>https://podminky.urs.cz/item/CS_URS_2025_02/311361821</t>
  </si>
  <si>
    <t>předpoklad 80 kg/m3</t>
  </si>
  <si>
    <t>45,12*0,3*0,08</t>
  </si>
  <si>
    <t>3,3*1,03 'Přepočtené koeficientem množství</t>
  </si>
  <si>
    <t>596212211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</si>
  <si>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50 do 100 m2</t>
  </si>
  <si>
    <t>https://podminky.urs.cz/item/CS_URS_2025_02/596212211</t>
  </si>
  <si>
    <t>77*1,03 'Přepočtené koeficientem množství</t>
  </si>
  <si>
    <t>28*1,02 'Přepočtené koeficientem množství</t>
  </si>
  <si>
    <t>-989722752</t>
  </si>
  <si>
    <t>1,6*1,02 'Přepočtené koeficientem množství</t>
  </si>
  <si>
    <t>10,164*14</t>
  </si>
  <si>
    <t>-2137745172</t>
  </si>
  <si>
    <t>4,424</t>
  </si>
  <si>
    <t>SO 1.8 - Lokalita 9</t>
  </si>
  <si>
    <t>(1,1+10)*0,5</t>
  </si>
  <si>
    <t>1,1+10+4</t>
  </si>
  <si>
    <t>3+32</t>
  </si>
  <si>
    <t>3,7*0,3</t>
  </si>
  <si>
    <t>6*0,2</t>
  </si>
  <si>
    <t>(3,7+6+14,1)*0,5</t>
  </si>
  <si>
    <t>8,8*2,15*1,8</t>
  </si>
  <si>
    <t>35*0,15</t>
  </si>
  <si>
    <t>14,21+34,056</t>
  </si>
  <si>
    <t>53,516*5</t>
  </si>
  <si>
    <t>3,7*0,5</t>
  </si>
  <si>
    <t>6*0,5</t>
  </si>
  <si>
    <t>14,1*0,5</t>
  </si>
  <si>
    <t>11,9*2</t>
  </si>
  <si>
    <t>53,516*1,8</t>
  </si>
  <si>
    <t>53,516</t>
  </si>
  <si>
    <t>34,056</t>
  </si>
  <si>
    <t>-8,8*2,15*0,2</t>
  </si>
  <si>
    <t>-1,65*8,3*1,6</t>
  </si>
  <si>
    <t>8,36*2</t>
  </si>
  <si>
    <t>3,7</t>
  </si>
  <si>
    <t>14,1</t>
  </si>
  <si>
    <t>8,8*2,15*0,05</t>
  </si>
  <si>
    <t>8,8*2,15*0,15</t>
  </si>
  <si>
    <t>8,8*2,15*0,00444*1,2</t>
  </si>
  <si>
    <t>5,55</t>
  </si>
  <si>
    <t>6*1,03 'Přepočtené koeficientem množství</t>
  </si>
  <si>
    <t>3,7*1,03 'Přepočtené koeficientem množství</t>
  </si>
  <si>
    <t>11,1</t>
  </si>
  <si>
    <t>11,1*1,02 'Přepočtené koeficientem množství</t>
  </si>
  <si>
    <t>262092375</t>
  </si>
  <si>
    <t>4*1,05 'Přepočtené koeficientem množství</t>
  </si>
  <si>
    <t>3,8+14,6</t>
  </si>
  <si>
    <t>18,4*1,02 'Přepočtené koeficientem množství</t>
  </si>
  <si>
    <t>13,1</t>
  </si>
  <si>
    <t>5 ks x 5 m3</t>
  </si>
  <si>
    <t>4,849*14</t>
  </si>
  <si>
    <t>1,754</t>
  </si>
  <si>
    <t>SO 2 - Parkovací plochy</t>
  </si>
  <si>
    <t>SO 2.A - Parkování A</t>
  </si>
  <si>
    <t>113107331</t>
  </si>
  <si>
    <t>Odstranění podkladů nebo krytů strojně plochy jednotlivě do 50 m2 s přemístěním hmot na skládku na vzdálenost do 3 m nebo s naložením na dopravní prostředek z betonu prostého, o tl. vrstvy přes 100 do 150 mm</t>
  </si>
  <si>
    <t>736361435</t>
  </si>
  <si>
    <t>https://podminky.urs.cz/item/CS_URS_2025_02/113107331</t>
  </si>
  <si>
    <t>Bourání stávající betonové plochy</t>
  </si>
  <si>
    <t>9*2,9</t>
  </si>
  <si>
    <t>-1985592675</t>
  </si>
  <si>
    <t>21*0,5</t>
  </si>
  <si>
    <t>113107323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</si>
  <si>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</si>
  <si>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681386287</t>
  </si>
  <si>
    <t>https://podminky.urs.cz/item/CS_URS_2025_02/113107323</t>
  </si>
  <si>
    <t>-428058284</t>
  </si>
  <si>
    <t>-798343075</t>
  </si>
  <si>
    <t>207676445</t>
  </si>
  <si>
    <t>18*0,4</t>
  </si>
  <si>
    <t>45*0,5</t>
  </si>
  <si>
    <t>719360054</t>
  </si>
  <si>
    <t>25*0,15</t>
  </si>
  <si>
    <t>35,1</t>
  </si>
  <si>
    <t>1151205096</t>
  </si>
  <si>
    <t>38,85*5</t>
  </si>
  <si>
    <t>-637115986</t>
  </si>
  <si>
    <t>1019165437</t>
  </si>
  <si>
    <t>Konstrukce C</t>
  </si>
  <si>
    <t>1122249981</t>
  </si>
  <si>
    <t>22,5*2</t>
  </si>
  <si>
    <t>2108989796</t>
  </si>
  <si>
    <t>38,85*1,8</t>
  </si>
  <si>
    <t>-209445014</t>
  </si>
  <si>
    <t>38,85</t>
  </si>
  <si>
    <t>1476601819</t>
  </si>
  <si>
    <t>4,5</t>
  </si>
  <si>
    <t>-691297221</t>
  </si>
  <si>
    <t>4,5*0,02 'Přepočtené koeficientem množství</t>
  </si>
  <si>
    <t>-1645599970</t>
  </si>
  <si>
    <t>-524301337</t>
  </si>
  <si>
    <t>4,5*3</t>
  </si>
  <si>
    <t>-2097844165</t>
  </si>
  <si>
    <t>4,5*0,15*1,6</t>
  </si>
  <si>
    <t>1484070461</t>
  </si>
  <si>
    <t>994671383</t>
  </si>
  <si>
    <t>565155001</t>
  </si>
  <si>
    <t>Asfaltový beton vrstva podkladní ACP 16 z nemodifikovaného asfaltu s rozprostřením a zhutněním ACP 16 + v pruhu šířky do 1,5 m, po zhutnění tl. 70 mm</t>
  </si>
  <si>
    <t>-1772620824</t>
  </si>
  <si>
    <t>https://podminky.urs.cz/item/CS_URS_2025_02/565155001</t>
  </si>
  <si>
    <t>573111112</t>
  </si>
  <si>
    <t>Postřik infiltrační PI z asfaltu silničního s posypem kamenivem, v množství 1,00 kg/m2</t>
  </si>
  <si>
    <t>-1601091265</t>
  </si>
  <si>
    <t>https://podminky.urs.cz/item/CS_URS_2025_02/573111112</t>
  </si>
  <si>
    <t>-1906856696</t>
  </si>
  <si>
    <t>10,5</t>
  </si>
  <si>
    <t>55708826</t>
  </si>
  <si>
    <t>1518809567</t>
  </si>
  <si>
    <t>BO 15/25</t>
  </si>
  <si>
    <t>59217076</t>
  </si>
  <si>
    <t>obrubník silniční betonový přechodový 1000x150x250mm</t>
  </si>
  <si>
    <t>-646226815</t>
  </si>
  <si>
    <t>9*1,02 'Přepočtené koeficientem množství</t>
  </si>
  <si>
    <t>590706655</t>
  </si>
  <si>
    <t>1219228371</t>
  </si>
  <si>
    <t>-2086630141</t>
  </si>
  <si>
    <t>310512480</t>
  </si>
  <si>
    <t>-1818480683</t>
  </si>
  <si>
    <t>27,18*14</t>
  </si>
  <si>
    <t>-399394389</t>
  </si>
  <si>
    <t>-1824487654</t>
  </si>
  <si>
    <t>8,483</t>
  </si>
  <si>
    <t>3,895</t>
  </si>
  <si>
    <t>-487002088</t>
  </si>
  <si>
    <t>39447225</t>
  </si>
  <si>
    <t>3,318</t>
  </si>
  <si>
    <t>998225111</t>
  </si>
  <si>
    <t>Přesun hmot pro komunikace s krytem z kameniva, monolitickým betonovým nebo živičným dopravní vzdálenost do 200 m jakékoliv délky objektu</t>
  </si>
  <si>
    <t>-1248237713</t>
  </si>
  <si>
    <t>https://podminky.urs.cz/item/CS_URS_2025_02/998225111</t>
  </si>
  <si>
    <t>-679996348</t>
  </si>
  <si>
    <t>65800164</t>
  </si>
  <si>
    <t>1149991547</t>
  </si>
  <si>
    <t>17761986</t>
  </si>
  <si>
    <t>981455271</t>
  </si>
  <si>
    <t>1575162996</t>
  </si>
  <si>
    <t>-1527737568</t>
  </si>
  <si>
    <t>573419818</t>
  </si>
  <si>
    <t>SO 2.B - Parkování B</t>
  </si>
  <si>
    <t>9,9*5,1</t>
  </si>
  <si>
    <t>20,9*0,5</t>
  </si>
  <si>
    <t>9,9+10+4,9+5,1</t>
  </si>
  <si>
    <t>50,5*0,2</t>
  </si>
  <si>
    <t>50,5*0,5</t>
  </si>
  <si>
    <t>35,35</t>
  </si>
  <si>
    <t>35,35*5</t>
  </si>
  <si>
    <t>25,25*2</t>
  </si>
  <si>
    <t>35,35*1,8</t>
  </si>
  <si>
    <t>5*0,02 'Přepočtené koeficientem množství</t>
  </si>
  <si>
    <t>50,5</t>
  </si>
  <si>
    <t>5*3</t>
  </si>
  <si>
    <t>5*0,15*1,6</t>
  </si>
  <si>
    <t>10,45</t>
  </si>
  <si>
    <t>51,5</t>
  </si>
  <si>
    <t>10*1,02 'Přepočtené koeficientem množství</t>
  </si>
  <si>
    <t>48,057*14</t>
  </si>
  <si>
    <t>16,409</t>
  </si>
  <si>
    <t>6,13</t>
  </si>
  <si>
    <t>3,302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</si>
  <si>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</si>
  <si>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</si>
  <si>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</si>
  <si>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</si>
  <si>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</si>
  <si>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</si>
  <si>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</si>
  <si>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</si>
  <si>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</si>
  <si>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</si>
  <si>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</si>
  <si>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</si>
  <si>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</si>
  <si>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</si>
  <si>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</si>
  <si>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</si>
  <si>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</si>
  <si>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</si>
  <si>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</si>
  <si>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</si>
  <si>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</si>
  <si>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</si>
  <si>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</si>
  <si>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</si>
  <si>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</si>
  <si>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</si>
  <si>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</si>
  <si>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</si>
  <si>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</si>
  <si>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</si>
  <si>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</si>
  <si>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</si>
  <si>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</si>
  <si>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</si>
  <si>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</si>
  <si>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</si>
  <si>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</si>
  <si>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</si>
  <si>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</si>
  <si>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</si>
  <si>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</si>
  <si>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</si>
  <si>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</si>
  <si>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</si>
  <si>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</si>
  <si>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</si>
  <si>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</si>
  <si>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</si>
  <si>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</si>
  <si>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</si>
  <si>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</si>
  <si>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</si>
  <si>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</si>
  <si>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</si>
  <si>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</si>
  <si>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</si>
  <si>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</si>
  <si>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</si>
  <si>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</si>
  <si>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</si>
  <si>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</si>
  <si>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</si>
  <si>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</si>
  <si>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</si>
  <si>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</si>
  <si>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</si>
  <si>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</si>
  <si>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</si>
  <si>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</si>
  <si>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</si>
  <si>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</si>
  <si>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</si>
  <si>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</si>
  <si>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</si>
  <si>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</si>
  <si>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</si>
  <si>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</si>
  <si>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</si>
  <si>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</si>
  <si>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</si>
  <si>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</si>
  <si>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</si>
  <si>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</si>
  <si>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</si>
  <si>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</si>
  <si>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</si>
  <si>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</si>
  <si>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</si>
  <si>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</si>
  <si>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</si>
  <si>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</si>
  <si>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</si>
  <si>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</si>
  <si>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</si>
  <si>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</si>
  <si>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</si>
  <si>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</si>
  <si>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</si>
  <si>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</si>
  <si>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</si>
  <si>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</si>
  <si>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</si>
  <si>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</si>
  <si>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</si>
  <si>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</si>
  <si>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</si>
  <si>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</si>
  <si>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</si>
  <si>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</si>
  <si>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</si>
  <si>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</si>
  <si>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</si>
  <si>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</si>
  <si>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</si>
  <si>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</si>
  <si>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</si>
  <si>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</si>
  <si>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</si>
  <si>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</si>
  <si>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</si>
  <si>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</si>
  <si>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</si>
  <si>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</si>
  <si>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</si>
  <si>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</si>
  <si>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</si>
  <si>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</si>
  <si>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</si>
  <si>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</si>
  <si>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</si>
  <si>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</si>
  <si>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</si>
  <si>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</si>
  <si>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</si>
  <si>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</si>
  <si>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</si>
  <si>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</si>
  <si>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</si>
  <si>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</si>
  <si>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</si>
  <si>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</si>
  <si>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</si>
  <si>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</si>
  <si>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</si>
  <si>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</si>
  <si>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</si>
  <si>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</si>
  <si>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</si>
  <si>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</si>
  <si>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</si>
  <si>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</si>
  <si>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</si>
  <si>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</si>
  <si>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</si>
  <si>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</si>
  <si>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</si>
  <si>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</si>
  <si>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</si>
  <si>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</si>
  <si>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</si>
  <si>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</si>
  <si>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</si>
  <si>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</si>
  <si>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</si>
  <si>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</si>
  <si>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</si>
  <si>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</si>
  <si>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</si>
  <si>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</si>
  <si>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</si>
  <si>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</si>
  <si>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</si>
  <si>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</si>
  <si>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</si>
  <si>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</si>
  <si>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</si>
  <si>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</si>
  <si>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</si>
  <si>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</si>
  <si>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</si>
  <si>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</si>
  <si>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</si>
  <si>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</si>
  <si>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</si>
  <si>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</si>
  <si>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</si>
  <si>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</si>
  <si>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Chránička do země dvouplášťová ø 63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</si>
</sst>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3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2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center" vertical="center" wrapText="1"/>
    </xf>
    <xf numFmtId="167" fontId="37" fillId="0" borderId="23" xfId="0" applyNumberFormat="1" applyFont="1" applyBorder="1" applyAlignment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39" fillId="0" borderId="0" xfId="0" applyFont="1" applyAlignment="1">
      <alignment vertical="center" wrapText="1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>
      <alignment horizontal="left" vertical="center"/>
    </xf>
    <xf numFmtId="0" fontId="50" fillId="0" borderId="1" xfId="0" applyFont="1" applyBorder="1" applyAlignment="1">
      <alignment vertical="top"/>
    </xf>
    <xf numFmtId="0" fontId="50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center" vertical="center"/>
    </xf>
    <xf numFmtId="49" fontId="50" fillId="0" borderId="1" xfId="0" applyNumberFormat="1" applyFont="1" applyBorder="1" applyAlignment="1">
      <alignment horizontal="left" vertical="center"/>
    </xf>
    <xf numFmtId="0" fontId="49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4" fontId="21" fillId="2" borderId="23" xfId="0" applyNumberFormat="1" applyFont="1" applyFill="1" applyBorder="1" applyAlignment="1">
      <alignment vertical="center"/>
    </xf>
    <xf numFmtId="4" fontId="37" fillId="2" borderId="23" xfId="0" applyNumberFormat="1" applyFont="1" applyFill="1" applyBorder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0" fillId="0" borderId="0" xfId="0"/>
    <xf numFmtId="4" fontId="26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0" fontId="21" fillId="4" borderId="8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4" borderId="8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1" fillId="4" borderId="7" xfId="0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1" fillId="0" borderId="1" xfId="0" applyFont="1" applyBorder="1" applyAlignment="1">
      <alignment horizontal="center" vertical="center"/>
    </xf>
    <xf numFmtId="49" fontId="43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181411131" TargetMode="External"/><Relationship Id="rId18" Type="http://schemas.openxmlformats.org/officeDocument/2006/relationships/hyperlink" Target="https://podminky.urs.cz/item/CS_URS_2025_02/565155001" TargetMode="External"/><Relationship Id="rId26" Type="http://schemas.openxmlformats.org/officeDocument/2006/relationships/hyperlink" Target="https://podminky.urs.cz/item/CS_URS_2025_02/997221571" TargetMode="External"/><Relationship Id="rId3" Type="http://schemas.openxmlformats.org/officeDocument/2006/relationships/hyperlink" Target="https://podminky.urs.cz/item/CS_URS_2025_02/113107323" TargetMode="External"/><Relationship Id="rId21" Type="http://schemas.openxmlformats.org/officeDocument/2006/relationships/hyperlink" Target="https://podminky.urs.cz/item/CS_URS_2025_02/577134031" TargetMode="External"/><Relationship Id="rId7" Type="http://schemas.openxmlformats.org/officeDocument/2006/relationships/hyperlink" Target="https://podminky.urs.cz/item/CS_URS_2025_02/162751117" TargetMode="External"/><Relationship Id="rId12" Type="http://schemas.openxmlformats.org/officeDocument/2006/relationships/hyperlink" Target="https://podminky.urs.cz/item/CS_URS_2025_02/171251201" TargetMode="External"/><Relationship Id="rId17" Type="http://schemas.openxmlformats.org/officeDocument/2006/relationships/hyperlink" Target="https://podminky.urs.cz/item/CS_URS_2025_02/564861011" TargetMode="External"/><Relationship Id="rId25" Type="http://schemas.openxmlformats.org/officeDocument/2006/relationships/hyperlink" Target="https://podminky.urs.cz/item/CS_URS_2025_02/919735113" TargetMode="External"/><Relationship Id="rId33" Type="http://schemas.openxmlformats.org/officeDocument/2006/relationships/drawing" Target="../drawings/drawing10.xml"/><Relationship Id="rId2" Type="http://schemas.openxmlformats.org/officeDocument/2006/relationships/hyperlink" Target="https://podminky.urs.cz/item/CS_URS_2025_02/113107143" TargetMode="External"/><Relationship Id="rId16" Type="http://schemas.openxmlformats.org/officeDocument/2006/relationships/hyperlink" Target="https://podminky.urs.cz/item/CS_URS_2025_02/564851011" TargetMode="External"/><Relationship Id="rId20" Type="http://schemas.openxmlformats.org/officeDocument/2006/relationships/hyperlink" Target="https://podminky.urs.cz/item/CS_URS_2025_02/573211108" TargetMode="External"/><Relationship Id="rId29" Type="http://schemas.openxmlformats.org/officeDocument/2006/relationships/hyperlink" Target="https://podminky.urs.cz/item/CS_URS_2025_02/997221861" TargetMode="External"/><Relationship Id="rId1" Type="http://schemas.openxmlformats.org/officeDocument/2006/relationships/hyperlink" Target="https://podminky.urs.cz/item/CS_URS_2025_02/113107331" TargetMode="External"/><Relationship Id="rId6" Type="http://schemas.openxmlformats.org/officeDocument/2006/relationships/hyperlink" Target="https://podminky.urs.cz/item/CS_URS_2025_02/122251102" TargetMode="External"/><Relationship Id="rId11" Type="http://schemas.openxmlformats.org/officeDocument/2006/relationships/hyperlink" Target="https://podminky.urs.cz/item/CS_URS_2025_02/171201231" TargetMode="External"/><Relationship Id="rId24" Type="http://schemas.openxmlformats.org/officeDocument/2006/relationships/hyperlink" Target="https://podminky.urs.cz/item/CS_URS_2025_02/919726122" TargetMode="External"/><Relationship Id="rId32" Type="http://schemas.openxmlformats.org/officeDocument/2006/relationships/hyperlink" Target="https://podminky.urs.cz/item/CS_URS_2025_02/998225111" TargetMode="External"/><Relationship Id="rId5" Type="http://schemas.openxmlformats.org/officeDocument/2006/relationships/hyperlink" Target="https://podminky.urs.cz/item/CS_URS_2025_02/121112003" TargetMode="External"/><Relationship Id="rId15" Type="http://schemas.openxmlformats.org/officeDocument/2006/relationships/hyperlink" Target="https://podminky.urs.cz/item/CS_URS_2025_02/182303111" TargetMode="External"/><Relationship Id="rId23" Type="http://schemas.openxmlformats.org/officeDocument/2006/relationships/hyperlink" Target="https://podminky.urs.cz/item/CS_URS_2025_02/919122122" TargetMode="External"/><Relationship Id="rId28" Type="http://schemas.openxmlformats.org/officeDocument/2006/relationships/hyperlink" Target="https://podminky.urs.cz/item/CS_URS_2025_02/997221612" TargetMode="External"/><Relationship Id="rId10" Type="http://schemas.openxmlformats.org/officeDocument/2006/relationships/hyperlink" Target="https://podminky.urs.cz/item/CS_URS_2025_02/171151112" TargetMode="External"/><Relationship Id="rId19" Type="http://schemas.openxmlformats.org/officeDocument/2006/relationships/hyperlink" Target="https://podminky.urs.cz/item/CS_URS_2025_02/573111112" TargetMode="External"/><Relationship Id="rId31" Type="http://schemas.openxmlformats.org/officeDocument/2006/relationships/hyperlink" Target="https://podminky.urs.cz/item/CS_URS_2025_02/997221875" TargetMode="External"/><Relationship Id="rId4" Type="http://schemas.openxmlformats.org/officeDocument/2006/relationships/hyperlink" Target="https://podminky.urs.cz/item/CS_URS_2025_02/113202111" TargetMode="External"/><Relationship Id="rId9" Type="http://schemas.openxmlformats.org/officeDocument/2006/relationships/hyperlink" Target="https://podminky.urs.cz/item/CS_URS_2025_02/167151101" TargetMode="External"/><Relationship Id="rId14" Type="http://schemas.openxmlformats.org/officeDocument/2006/relationships/hyperlink" Target="https://podminky.urs.cz/item/CS_URS_2025_02/181951112" TargetMode="External"/><Relationship Id="rId22" Type="http://schemas.openxmlformats.org/officeDocument/2006/relationships/hyperlink" Target="https://podminky.urs.cz/item/CS_URS_2025_02/916131213" TargetMode="External"/><Relationship Id="rId27" Type="http://schemas.openxmlformats.org/officeDocument/2006/relationships/hyperlink" Target="https://podminky.urs.cz/item/CS_URS_2025_02/997221579" TargetMode="External"/><Relationship Id="rId30" Type="http://schemas.openxmlformats.org/officeDocument/2006/relationships/hyperlink" Target="https://podminky.urs.cz/item/CS_URS_2025_02/997221873" TargetMode="External"/><Relationship Id="rId8" Type="http://schemas.openxmlformats.org/officeDocument/2006/relationships/hyperlink" Target="https://podminky.urs.cz/item/CS_URS_2025_02/162751119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67151101" TargetMode="External"/><Relationship Id="rId13" Type="http://schemas.openxmlformats.org/officeDocument/2006/relationships/hyperlink" Target="https://podminky.urs.cz/item/CS_URS_2025_02/181951112" TargetMode="External"/><Relationship Id="rId18" Type="http://schemas.openxmlformats.org/officeDocument/2006/relationships/hyperlink" Target="https://podminky.urs.cz/item/CS_URS_2025_02/573111112" TargetMode="External"/><Relationship Id="rId26" Type="http://schemas.openxmlformats.org/officeDocument/2006/relationships/hyperlink" Target="https://podminky.urs.cz/item/CS_URS_2025_02/997221579" TargetMode="External"/><Relationship Id="rId3" Type="http://schemas.openxmlformats.org/officeDocument/2006/relationships/hyperlink" Target="https://podminky.urs.cz/item/CS_URS_2025_02/113107323" TargetMode="External"/><Relationship Id="rId21" Type="http://schemas.openxmlformats.org/officeDocument/2006/relationships/hyperlink" Target="https://podminky.urs.cz/item/CS_URS_2025_02/916131213" TargetMode="External"/><Relationship Id="rId7" Type="http://schemas.openxmlformats.org/officeDocument/2006/relationships/hyperlink" Target="https://podminky.urs.cz/item/CS_URS_2025_02/162751119" TargetMode="External"/><Relationship Id="rId12" Type="http://schemas.openxmlformats.org/officeDocument/2006/relationships/hyperlink" Target="https://podminky.urs.cz/item/CS_URS_2025_02/181411131" TargetMode="External"/><Relationship Id="rId17" Type="http://schemas.openxmlformats.org/officeDocument/2006/relationships/hyperlink" Target="https://podminky.urs.cz/item/CS_URS_2025_02/565155001" TargetMode="External"/><Relationship Id="rId25" Type="http://schemas.openxmlformats.org/officeDocument/2006/relationships/hyperlink" Target="https://podminky.urs.cz/item/CS_URS_2025_02/997221571" TargetMode="External"/><Relationship Id="rId2" Type="http://schemas.openxmlformats.org/officeDocument/2006/relationships/hyperlink" Target="https://podminky.urs.cz/item/CS_URS_2025_02/113107143" TargetMode="External"/><Relationship Id="rId16" Type="http://schemas.openxmlformats.org/officeDocument/2006/relationships/hyperlink" Target="https://podminky.urs.cz/item/CS_URS_2025_02/564861011" TargetMode="External"/><Relationship Id="rId20" Type="http://schemas.openxmlformats.org/officeDocument/2006/relationships/hyperlink" Target="https://podminky.urs.cz/item/CS_URS_2025_02/577134031" TargetMode="External"/><Relationship Id="rId29" Type="http://schemas.openxmlformats.org/officeDocument/2006/relationships/hyperlink" Target="https://podminky.urs.cz/item/CS_URS_2025_02/997221873" TargetMode="External"/><Relationship Id="rId1" Type="http://schemas.openxmlformats.org/officeDocument/2006/relationships/hyperlink" Target="https://podminky.urs.cz/item/CS_URS_2025_02/113107331" TargetMode="External"/><Relationship Id="rId6" Type="http://schemas.openxmlformats.org/officeDocument/2006/relationships/hyperlink" Target="https://podminky.urs.cz/item/CS_URS_2025_02/162751117" TargetMode="External"/><Relationship Id="rId11" Type="http://schemas.openxmlformats.org/officeDocument/2006/relationships/hyperlink" Target="https://podminky.urs.cz/item/CS_URS_2025_02/171251201" TargetMode="External"/><Relationship Id="rId24" Type="http://schemas.openxmlformats.org/officeDocument/2006/relationships/hyperlink" Target="https://podminky.urs.cz/item/CS_URS_2025_02/919735113" TargetMode="External"/><Relationship Id="rId32" Type="http://schemas.openxmlformats.org/officeDocument/2006/relationships/drawing" Target="../drawings/drawing11.xml"/><Relationship Id="rId5" Type="http://schemas.openxmlformats.org/officeDocument/2006/relationships/hyperlink" Target="https://podminky.urs.cz/item/CS_URS_2025_02/122251102" TargetMode="External"/><Relationship Id="rId15" Type="http://schemas.openxmlformats.org/officeDocument/2006/relationships/hyperlink" Target="https://podminky.urs.cz/item/CS_URS_2025_02/564851011" TargetMode="External"/><Relationship Id="rId23" Type="http://schemas.openxmlformats.org/officeDocument/2006/relationships/hyperlink" Target="https://podminky.urs.cz/item/CS_URS_2025_02/919726122" TargetMode="External"/><Relationship Id="rId28" Type="http://schemas.openxmlformats.org/officeDocument/2006/relationships/hyperlink" Target="https://podminky.urs.cz/item/CS_URS_2025_02/997221861" TargetMode="External"/><Relationship Id="rId10" Type="http://schemas.openxmlformats.org/officeDocument/2006/relationships/hyperlink" Target="https://podminky.urs.cz/item/CS_URS_2025_02/171201231" TargetMode="External"/><Relationship Id="rId19" Type="http://schemas.openxmlformats.org/officeDocument/2006/relationships/hyperlink" Target="https://podminky.urs.cz/item/CS_URS_2025_02/573211108" TargetMode="External"/><Relationship Id="rId31" Type="http://schemas.openxmlformats.org/officeDocument/2006/relationships/hyperlink" Target="https://podminky.urs.cz/item/CS_URS_2025_02/998225111" TargetMode="External"/><Relationship Id="rId4" Type="http://schemas.openxmlformats.org/officeDocument/2006/relationships/hyperlink" Target="https://podminky.urs.cz/item/CS_URS_2025_02/113202111" TargetMode="External"/><Relationship Id="rId9" Type="http://schemas.openxmlformats.org/officeDocument/2006/relationships/hyperlink" Target="https://podminky.urs.cz/item/CS_URS_2025_02/171151112" TargetMode="External"/><Relationship Id="rId14" Type="http://schemas.openxmlformats.org/officeDocument/2006/relationships/hyperlink" Target="https://podminky.urs.cz/item/CS_URS_2025_02/182303111" TargetMode="External"/><Relationship Id="rId22" Type="http://schemas.openxmlformats.org/officeDocument/2006/relationships/hyperlink" Target="https://podminky.urs.cz/item/CS_URS_2025_02/919122122" TargetMode="External"/><Relationship Id="rId27" Type="http://schemas.openxmlformats.org/officeDocument/2006/relationships/hyperlink" Target="https://podminky.urs.cz/item/CS_URS_2025_02/997221612" TargetMode="External"/><Relationship Id="rId30" Type="http://schemas.openxmlformats.org/officeDocument/2006/relationships/hyperlink" Target="https://podminky.urs.cz/item/CS_URS_2025_02/997221875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174111101" TargetMode="External"/><Relationship Id="rId18" Type="http://schemas.openxmlformats.org/officeDocument/2006/relationships/hyperlink" Target="https://podminky.urs.cz/item/CS_URS_2025_02/273321411" TargetMode="External"/><Relationship Id="rId26" Type="http://schemas.openxmlformats.org/officeDocument/2006/relationships/hyperlink" Target="https://podminky.urs.cz/item/CS_URS_2025_02/915611111" TargetMode="External"/><Relationship Id="rId39" Type="http://schemas.openxmlformats.org/officeDocument/2006/relationships/hyperlink" Target="https://podminky.urs.cz/item/CS_URS_2025_02/998223011" TargetMode="External"/><Relationship Id="rId21" Type="http://schemas.openxmlformats.org/officeDocument/2006/relationships/hyperlink" Target="https://podminky.urs.cz/item/CS_URS_2025_02/565145101" TargetMode="External"/><Relationship Id="rId34" Type="http://schemas.openxmlformats.org/officeDocument/2006/relationships/hyperlink" Target="https://podminky.urs.cz/item/CS_URS_2025_02/997221612" TargetMode="External"/><Relationship Id="rId7" Type="http://schemas.openxmlformats.org/officeDocument/2006/relationships/hyperlink" Target="https://podminky.urs.cz/item/CS_URS_2025_02/162751117" TargetMode="External"/><Relationship Id="rId12" Type="http://schemas.openxmlformats.org/officeDocument/2006/relationships/hyperlink" Target="https://podminky.urs.cz/item/CS_URS_2025_02/171251201" TargetMode="External"/><Relationship Id="rId17" Type="http://schemas.openxmlformats.org/officeDocument/2006/relationships/hyperlink" Target="https://podminky.urs.cz/item/CS_URS_2025_02/271542211" TargetMode="External"/><Relationship Id="rId25" Type="http://schemas.openxmlformats.org/officeDocument/2006/relationships/hyperlink" Target="https://podminky.urs.cz/item/CS_URS_2025_02/915211116" TargetMode="External"/><Relationship Id="rId33" Type="http://schemas.openxmlformats.org/officeDocument/2006/relationships/hyperlink" Target="https://podminky.urs.cz/item/CS_URS_2025_02/997221579" TargetMode="External"/><Relationship Id="rId38" Type="http://schemas.openxmlformats.org/officeDocument/2006/relationships/hyperlink" Target="https://podminky.urs.cz/item/CS_URS_2025_02/997221875" TargetMode="External"/><Relationship Id="rId2" Type="http://schemas.openxmlformats.org/officeDocument/2006/relationships/hyperlink" Target="https://podminky.urs.cz/item/CS_URS_2025_02/113107137" TargetMode="External"/><Relationship Id="rId16" Type="http://schemas.openxmlformats.org/officeDocument/2006/relationships/hyperlink" Target="https://podminky.urs.cz/item/CS_URS_2025_02/182303111" TargetMode="External"/><Relationship Id="rId20" Type="http://schemas.openxmlformats.org/officeDocument/2006/relationships/hyperlink" Target="https://podminky.urs.cz/item/CS_URS_2025_02/564871011" TargetMode="External"/><Relationship Id="rId29" Type="http://schemas.openxmlformats.org/officeDocument/2006/relationships/hyperlink" Target="https://podminky.urs.cz/item/CS_URS_2025_02/919122122" TargetMode="External"/><Relationship Id="rId1" Type="http://schemas.openxmlformats.org/officeDocument/2006/relationships/hyperlink" Target="https://podminky.urs.cz/item/CS_URS_2025_02/113107122" TargetMode="External"/><Relationship Id="rId6" Type="http://schemas.openxmlformats.org/officeDocument/2006/relationships/hyperlink" Target="https://podminky.urs.cz/item/CS_URS_2025_02/131251100" TargetMode="External"/><Relationship Id="rId11" Type="http://schemas.openxmlformats.org/officeDocument/2006/relationships/hyperlink" Target="https://podminky.urs.cz/item/CS_URS_2025_02/171201231" TargetMode="External"/><Relationship Id="rId24" Type="http://schemas.openxmlformats.org/officeDocument/2006/relationships/hyperlink" Target="https://podminky.urs.cz/item/CS_URS_2025_02/596211110" TargetMode="External"/><Relationship Id="rId32" Type="http://schemas.openxmlformats.org/officeDocument/2006/relationships/hyperlink" Target="https://podminky.urs.cz/item/CS_URS_2025_02/997221571" TargetMode="External"/><Relationship Id="rId37" Type="http://schemas.openxmlformats.org/officeDocument/2006/relationships/hyperlink" Target="https://podminky.urs.cz/item/CS_URS_2025_02/997221873" TargetMode="External"/><Relationship Id="rId40" Type="http://schemas.openxmlformats.org/officeDocument/2006/relationships/drawing" Target="../drawings/drawing2.xml"/><Relationship Id="rId5" Type="http://schemas.openxmlformats.org/officeDocument/2006/relationships/hyperlink" Target="https://podminky.urs.cz/item/CS_URS_2025_02/122251101" TargetMode="External"/><Relationship Id="rId15" Type="http://schemas.openxmlformats.org/officeDocument/2006/relationships/hyperlink" Target="https://podminky.urs.cz/item/CS_URS_2025_02/181951112" TargetMode="External"/><Relationship Id="rId23" Type="http://schemas.openxmlformats.org/officeDocument/2006/relationships/hyperlink" Target="https://podminky.urs.cz/item/CS_URS_2025_02/577134031" TargetMode="External"/><Relationship Id="rId28" Type="http://schemas.openxmlformats.org/officeDocument/2006/relationships/hyperlink" Target="https://podminky.urs.cz/item/CS_URS_2025_02/916231213" TargetMode="External"/><Relationship Id="rId36" Type="http://schemas.openxmlformats.org/officeDocument/2006/relationships/hyperlink" Target="https://podminky.urs.cz/item/CS_URS_2025_02/997221862" TargetMode="External"/><Relationship Id="rId10" Type="http://schemas.openxmlformats.org/officeDocument/2006/relationships/hyperlink" Target="https://podminky.urs.cz/item/CS_URS_2025_02/171151112" TargetMode="External"/><Relationship Id="rId19" Type="http://schemas.openxmlformats.org/officeDocument/2006/relationships/hyperlink" Target="https://podminky.urs.cz/item/CS_URS_2025_02/273362021" TargetMode="External"/><Relationship Id="rId31" Type="http://schemas.openxmlformats.org/officeDocument/2006/relationships/hyperlink" Target="https://podminky.urs.cz/item/CS_URS_2025_02/919735113" TargetMode="External"/><Relationship Id="rId4" Type="http://schemas.openxmlformats.org/officeDocument/2006/relationships/hyperlink" Target="https://podminky.urs.cz/item/CS_URS_2025_02/113202111" TargetMode="External"/><Relationship Id="rId9" Type="http://schemas.openxmlformats.org/officeDocument/2006/relationships/hyperlink" Target="https://podminky.urs.cz/item/CS_URS_2025_02/167151101" TargetMode="External"/><Relationship Id="rId14" Type="http://schemas.openxmlformats.org/officeDocument/2006/relationships/hyperlink" Target="https://podminky.urs.cz/item/CS_URS_2025_02/181411131" TargetMode="External"/><Relationship Id="rId22" Type="http://schemas.openxmlformats.org/officeDocument/2006/relationships/hyperlink" Target="https://podminky.urs.cz/item/CS_URS_2025_02/573211108" TargetMode="External"/><Relationship Id="rId27" Type="http://schemas.openxmlformats.org/officeDocument/2006/relationships/hyperlink" Target="https://podminky.urs.cz/item/CS_URS_2025_02/916131213" TargetMode="External"/><Relationship Id="rId30" Type="http://schemas.openxmlformats.org/officeDocument/2006/relationships/hyperlink" Target="https://podminky.urs.cz/item/CS_URS_2025_02/919726122" TargetMode="External"/><Relationship Id="rId35" Type="http://schemas.openxmlformats.org/officeDocument/2006/relationships/hyperlink" Target="https://podminky.urs.cz/item/CS_URS_2025_02/997221861" TargetMode="External"/><Relationship Id="rId8" Type="http://schemas.openxmlformats.org/officeDocument/2006/relationships/hyperlink" Target="https://podminky.urs.cz/item/CS_URS_2025_02/162751119" TargetMode="External"/><Relationship Id="rId3" Type="http://schemas.openxmlformats.org/officeDocument/2006/relationships/hyperlink" Target="https://podminky.urs.cz/item/CS_URS_2025_02/113107143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181411131" TargetMode="External"/><Relationship Id="rId18" Type="http://schemas.openxmlformats.org/officeDocument/2006/relationships/hyperlink" Target="https://podminky.urs.cz/item/CS_URS_2025_02/273362021" TargetMode="External"/><Relationship Id="rId26" Type="http://schemas.openxmlformats.org/officeDocument/2006/relationships/hyperlink" Target="https://podminky.urs.cz/item/CS_URS_2025_02/596212210" TargetMode="External"/><Relationship Id="rId21" Type="http://schemas.openxmlformats.org/officeDocument/2006/relationships/hyperlink" Target="https://podminky.urs.cz/item/CS_URS_2025_02/564871011" TargetMode="External"/><Relationship Id="rId34" Type="http://schemas.openxmlformats.org/officeDocument/2006/relationships/hyperlink" Target="https://podminky.urs.cz/item/CS_URS_2025_02/997221612" TargetMode="External"/><Relationship Id="rId7" Type="http://schemas.openxmlformats.org/officeDocument/2006/relationships/hyperlink" Target="https://podminky.urs.cz/item/CS_URS_2025_02/162751119" TargetMode="External"/><Relationship Id="rId12" Type="http://schemas.openxmlformats.org/officeDocument/2006/relationships/hyperlink" Target="https://podminky.urs.cz/item/CS_URS_2025_02/174111101" TargetMode="External"/><Relationship Id="rId17" Type="http://schemas.openxmlformats.org/officeDocument/2006/relationships/hyperlink" Target="https://podminky.urs.cz/item/CS_URS_2025_02/273321411" TargetMode="External"/><Relationship Id="rId25" Type="http://schemas.openxmlformats.org/officeDocument/2006/relationships/hyperlink" Target="https://podminky.urs.cz/item/CS_URS_2025_02/596211110" TargetMode="External"/><Relationship Id="rId33" Type="http://schemas.openxmlformats.org/officeDocument/2006/relationships/hyperlink" Target="https://podminky.urs.cz/item/CS_URS_2025_02/997221579" TargetMode="External"/><Relationship Id="rId38" Type="http://schemas.openxmlformats.org/officeDocument/2006/relationships/drawing" Target="../drawings/drawing3.xml"/><Relationship Id="rId2" Type="http://schemas.openxmlformats.org/officeDocument/2006/relationships/hyperlink" Target="https://podminky.urs.cz/item/CS_URS_2025_02/113202111" TargetMode="External"/><Relationship Id="rId16" Type="http://schemas.openxmlformats.org/officeDocument/2006/relationships/hyperlink" Target="https://podminky.urs.cz/item/CS_URS_2025_02/271542211" TargetMode="External"/><Relationship Id="rId20" Type="http://schemas.openxmlformats.org/officeDocument/2006/relationships/hyperlink" Target="https://podminky.urs.cz/item/CS_URS_2025_02/564861011" TargetMode="External"/><Relationship Id="rId29" Type="http://schemas.openxmlformats.org/officeDocument/2006/relationships/hyperlink" Target="https://podminky.urs.cz/item/CS_URS_2025_02/919122122" TargetMode="External"/><Relationship Id="rId1" Type="http://schemas.openxmlformats.org/officeDocument/2006/relationships/hyperlink" Target="https://podminky.urs.cz/item/CS_URS_2025_02/113107143" TargetMode="External"/><Relationship Id="rId6" Type="http://schemas.openxmlformats.org/officeDocument/2006/relationships/hyperlink" Target="https://podminky.urs.cz/item/CS_URS_2025_02/162751117" TargetMode="External"/><Relationship Id="rId11" Type="http://schemas.openxmlformats.org/officeDocument/2006/relationships/hyperlink" Target="https://podminky.urs.cz/item/CS_URS_2025_02/171251201" TargetMode="External"/><Relationship Id="rId24" Type="http://schemas.openxmlformats.org/officeDocument/2006/relationships/hyperlink" Target="https://podminky.urs.cz/item/CS_URS_2025_02/577134031" TargetMode="External"/><Relationship Id="rId32" Type="http://schemas.openxmlformats.org/officeDocument/2006/relationships/hyperlink" Target="https://podminky.urs.cz/item/CS_URS_2025_02/997221571" TargetMode="External"/><Relationship Id="rId37" Type="http://schemas.openxmlformats.org/officeDocument/2006/relationships/hyperlink" Target="https://podminky.urs.cz/item/CS_URS_2025_02/998223011" TargetMode="External"/><Relationship Id="rId5" Type="http://schemas.openxmlformats.org/officeDocument/2006/relationships/hyperlink" Target="https://podminky.urs.cz/item/CS_URS_2025_02/131251102" TargetMode="External"/><Relationship Id="rId15" Type="http://schemas.openxmlformats.org/officeDocument/2006/relationships/hyperlink" Target="https://podminky.urs.cz/item/CS_URS_2025_02/182303111" TargetMode="External"/><Relationship Id="rId23" Type="http://schemas.openxmlformats.org/officeDocument/2006/relationships/hyperlink" Target="https://podminky.urs.cz/item/CS_URS_2025_02/573211108" TargetMode="External"/><Relationship Id="rId28" Type="http://schemas.openxmlformats.org/officeDocument/2006/relationships/hyperlink" Target="https://podminky.urs.cz/item/CS_URS_2025_02/916231213" TargetMode="External"/><Relationship Id="rId36" Type="http://schemas.openxmlformats.org/officeDocument/2006/relationships/hyperlink" Target="https://podminky.urs.cz/item/CS_URS_2025_02/997221875" TargetMode="External"/><Relationship Id="rId10" Type="http://schemas.openxmlformats.org/officeDocument/2006/relationships/hyperlink" Target="https://podminky.urs.cz/item/CS_URS_2025_02/171201231" TargetMode="External"/><Relationship Id="rId19" Type="http://schemas.openxmlformats.org/officeDocument/2006/relationships/hyperlink" Target="https://podminky.urs.cz/item/CS_URS_2025_02/564851011" TargetMode="External"/><Relationship Id="rId31" Type="http://schemas.openxmlformats.org/officeDocument/2006/relationships/hyperlink" Target="https://podminky.urs.cz/item/CS_URS_2025_02/919735113" TargetMode="External"/><Relationship Id="rId4" Type="http://schemas.openxmlformats.org/officeDocument/2006/relationships/hyperlink" Target="https://podminky.urs.cz/item/CS_URS_2025_02/122251102" TargetMode="External"/><Relationship Id="rId9" Type="http://schemas.openxmlformats.org/officeDocument/2006/relationships/hyperlink" Target="https://podminky.urs.cz/item/CS_URS_2025_02/171151112" TargetMode="External"/><Relationship Id="rId14" Type="http://schemas.openxmlformats.org/officeDocument/2006/relationships/hyperlink" Target="https://podminky.urs.cz/item/CS_URS_2025_02/181951112" TargetMode="External"/><Relationship Id="rId22" Type="http://schemas.openxmlformats.org/officeDocument/2006/relationships/hyperlink" Target="https://podminky.urs.cz/item/CS_URS_2025_02/565145101" TargetMode="External"/><Relationship Id="rId27" Type="http://schemas.openxmlformats.org/officeDocument/2006/relationships/hyperlink" Target="https://podminky.urs.cz/item/CS_URS_2025_02/916131213" TargetMode="External"/><Relationship Id="rId30" Type="http://schemas.openxmlformats.org/officeDocument/2006/relationships/hyperlink" Target="https://podminky.urs.cz/item/CS_URS_2025_02/919726122" TargetMode="External"/><Relationship Id="rId35" Type="http://schemas.openxmlformats.org/officeDocument/2006/relationships/hyperlink" Target="https://podminky.urs.cz/item/CS_URS_2025_02/997221861" TargetMode="External"/><Relationship Id="rId8" Type="http://schemas.openxmlformats.org/officeDocument/2006/relationships/hyperlink" Target="https://podminky.urs.cz/item/CS_URS_2025_02/167151101" TargetMode="External"/><Relationship Id="rId3" Type="http://schemas.openxmlformats.org/officeDocument/2006/relationships/hyperlink" Target="https://podminky.urs.cz/item/CS_URS_2025_02/121112003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171151112" TargetMode="External"/><Relationship Id="rId18" Type="http://schemas.openxmlformats.org/officeDocument/2006/relationships/hyperlink" Target="https://podminky.urs.cz/item/CS_URS_2025_02/181951112" TargetMode="External"/><Relationship Id="rId26" Type="http://schemas.openxmlformats.org/officeDocument/2006/relationships/hyperlink" Target="https://podminky.urs.cz/item/CS_URS_2025_02/565145101" TargetMode="External"/><Relationship Id="rId39" Type="http://schemas.openxmlformats.org/officeDocument/2006/relationships/hyperlink" Target="https://podminky.urs.cz/item/CS_URS_2025_02/997221571" TargetMode="External"/><Relationship Id="rId21" Type="http://schemas.openxmlformats.org/officeDocument/2006/relationships/hyperlink" Target="https://podminky.urs.cz/item/CS_URS_2025_02/273321411" TargetMode="External"/><Relationship Id="rId34" Type="http://schemas.openxmlformats.org/officeDocument/2006/relationships/hyperlink" Target="https://podminky.urs.cz/item/CS_URS_2025_02/916231213" TargetMode="External"/><Relationship Id="rId42" Type="http://schemas.openxmlformats.org/officeDocument/2006/relationships/hyperlink" Target="https://podminky.urs.cz/item/CS_URS_2025_02/997221861" TargetMode="External"/><Relationship Id="rId7" Type="http://schemas.openxmlformats.org/officeDocument/2006/relationships/hyperlink" Target="https://podminky.urs.cz/item/CS_URS_2025_02/121112003" TargetMode="External"/><Relationship Id="rId2" Type="http://schemas.openxmlformats.org/officeDocument/2006/relationships/hyperlink" Target="https://podminky.urs.cz/item/CS_URS_2025_02/112251104" TargetMode="External"/><Relationship Id="rId16" Type="http://schemas.openxmlformats.org/officeDocument/2006/relationships/hyperlink" Target="https://podminky.urs.cz/item/CS_URS_2025_02/174111101" TargetMode="External"/><Relationship Id="rId29" Type="http://schemas.openxmlformats.org/officeDocument/2006/relationships/hyperlink" Target="https://podminky.urs.cz/item/CS_URS_2025_02/596211110" TargetMode="External"/><Relationship Id="rId1" Type="http://schemas.openxmlformats.org/officeDocument/2006/relationships/hyperlink" Target="https://podminky.urs.cz/item/CS_URS_2025_02/112101124" TargetMode="External"/><Relationship Id="rId6" Type="http://schemas.openxmlformats.org/officeDocument/2006/relationships/hyperlink" Target="https://podminky.urs.cz/item/CS_URS_2025_02/113202111" TargetMode="External"/><Relationship Id="rId11" Type="http://schemas.openxmlformats.org/officeDocument/2006/relationships/hyperlink" Target="https://podminky.urs.cz/item/CS_URS_2025_02/162751119" TargetMode="External"/><Relationship Id="rId24" Type="http://schemas.openxmlformats.org/officeDocument/2006/relationships/hyperlink" Target="https://podminky.urs.cz/item/CS_URS_2025_02/564861011" TargetMode="External"/><Relationship Id="rId32" Type="http://schemas.openxmlformats.org/officeDocument/2006/relationships/hyperlink" Target="https://podminky.urs.cz/item/CS_URS_2025_02/915611111" TargetMode="External"/><Relationship Id="rId37" Type="http://schemas.openxmlformats.org/officeDocument/2006/relationships/hyperlink" Target="https://podminky.urs.cz/item/CS_URS_2025_02/919735113" TargetMode="External"/><Relationship Id="rId40" Type="http://schemas.openxmlformats.org/officeDocument/2006/relationships/hyperlink" Target="https://podminky.urs.cz/item/CS_URS_2025_02/997221579" TargetMode="External"/><Relationship Id="rId45" Type="http://schemas.openxmlformats.org/officeDocument/2006/relationships/hyperlink" Target="https://podminky.urs.cz/item/CS_URS_2025_02/998223011" TargetMode="External"/><Relationship Id="rId5" Type="http://schemas.openxmlformats.org/officeDocument/2006/relationships/hyperlink" Target="https://podminky.urs.cz/item/CS_URS_2025_02/113107143" TargetMode="External"/><Relationship Id="rId15" Type="http://schemas.openxmlformats.org/officeDocument/2006/relationships/hyperlink" Target="https://podminky.urs.cz/item/CS_URS_2025_02/171251201" TargetMode="External"/><Relationship Id="rId23" Type="http://schemas.openxmlformats.org/officeDocument/2006/relationships/hyperlink" Target="https://podminky.urs.cz/item/CS_URS_2025_02/564851011" TargetMode="External"/><Relationship Id="rId28" Type="http://schemas.openxmlformats.org/officeDocument/2006/relationships/hyperlink" Target="https://podminky.urs.cz/item/CS_URS_2025_02/577134031" TargetMode="External"/><Relationship Id="rId36" Type="http://schemas.openxmlformats.org/officeDocument/2006/relationships/hyperlink" Target="https://podminky.urs.cz/item/CS_URS_2025_02/919726122" TargetMode="External"/><Relationship Id="rId10" Type="http://schemas.openxmlformats.org/officeDocument/2006/relationships/hyperlink" Target="https://podminky.urs.cz/item/CS_URS_2025_02/162751117" TargetMode="External"/><Relationship Id="rId19" Type="http://schemas.openxmlformats.org/officeDocument/2006/relationships/hyperlink" Target="https://podminky.urs.cz/item/CS_URS_2025_02/182303111" TargetMode="External"/><Relationship Id="rId31" Type="http://schemas.openxmlformats.org/officeDocument/2006/relationships/hyperlink" Target="https://podminky.urs.cz/item/CS_URS_2025_02/915211116" TargetMode="External"/><Relationship Id="rId44" Type="http://schemas.openxmlformats.org/officeDocument/2006/relationships/hyperlink" Target="https://podminky.urs.cz/item/CS_URS_2025_02/997221875" TargetMode="External"/><Relationship Id="rId4" Type="http://schemas.openxmlformats.org/officeDocument/2006/relationships/hyperlink" Target="https://podminky.urs.cz/item/CS_URS_2025_02/113107131" TargetMode="External"/><Relationship Id="rId9" Type="http://schemas.openxmlformats.org/officeDocument/2006/relationships/hyperlink" Target="https://podminky.urs.cz/item/CS_URS_2025_02/131251102" TargetMode="External"/><Relationship Id="rId14" Type="http://schemas.openxmlformats.org/officeDocument/2006/relationships/hyperlink" Target="https://podminky.urs.cz/item/CS_URS_2025_02/171201231" TargetMode="External"/><Relationship Id="rId22" Type="http://schemas.openxmlformats.org/officeDocument/2006/relationships/hyperlink" Target="https://podminky.urs.cz/item/CS_URS_2025_02/273362021" TargetMode="External"/><Relationship Id="rId27" Type="http://schemas.openxmlformats.org/officeDocument/2006/relationships/hyperlink" Target="https://podminky.urs.cz/item/CS_URS_2025_02/573211108" TargetMode="External"/><Relationship Id="rId30" Type="http://schemas.openxmlformats.org/officeDocument/2006/relationships/hyperlink" Target="https://podminky.urs.cz/item/CS_URS_2025_02/596212210" TargetMode="External"/><Relationship Id="rId35" Type="http://schemas.openxmlformats.org/officeDocument/2006/relationships/hyperlink" Target="https://podminky.urs.cz/item/CS_URS_2025_02/919122122" TargetMode="External"/><Relationship Id="rId43" Type="http://schemas.openxmlformats.org/officeDocument/2006/relationships/hyperlink" Target="https://podminky.urs.cz/item/CS_URS_2025_02/997221873" TargetMode="External"/><Relationship Id="rId8" Type="http://schemas.openxmlformats.org/officeDocument/2006/relationships/hyperlink" Target="https://podminky.urs.cz/item/CS_URS_2025_02/122251103" TargetMode="External"/><Relationship Id="rId3" Type="http://schemas.openxmlformats.org/officeDocument/2006/relationships/hyperlink" Target="https://podminky.urs.cz/item/CS_URS_2025_02/113107122" TargetMode="External"/><Relationship Id="rId12" Type="http://schemas.openxmlformats.org/officeDocument/2006/relationships/hyperlink" Target="https://podminky.urs.cz/item/CS_URS_2025_02/167151101" TargetMode="External"/><Relationship Id="rId17" Type="http://schemas.openxmlformats.org/officeDocument/2006/relationships/hyperlink" Target="https://podminky.urs.cz/item/CS_URS_2025_02/181411131" TargetMode="External"/><Relationship Id="rId25" Type="http://schemas.openxmlformats.org/officeDocument/2006/relationships/hyperlink" Target="https://podminky.urs.cz/item/CS_URS_2025_02/564871011" TargetMode="External"/><Relationship Id="rId33" Type="http://schemas.openxmlformats.org/officeDocument/2006/relationships/hyperlink" Target="https://podminky.urs.cz/item/CS_URS_2025_02/916131213" TargetMode="External"/><Relationship Id="rId38" Type="http://schemas.openxmlformats.org/officeDocument/2006/relationships/hyperlink" Target="https://podminky.urs.cz/item/CS_URS_2025_02/919735123" TargetMode="External"/><Relationship Id="rId46" Type="http://schemas.openxmlformats.org/officeDocument/2006/relationships/drawing" Target="../drawings/drawing4.xml"/><Relationship Id="rId20" Type="http://schemas.openxmlformats.org/officeDocument/2006/relationships/hyperlink" Target="https://podminky.urs.cz/item/CS_URS_2025_02/271542211" TargetMode="External"/><Relationship Id="rId41" Type="http://schemas.openxmlformats.org/officeDocument/2006/relationships/hyperlink" Target="https://podminky.urs.cz/item/CS_URS_2025_02/997221612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181411131" TargetMode="External"/><Relationship Id="rId18" Type="http://schemas.openxmlformats.org/officeDocument/2006/relationships/hyperlink" Target="https://podminky.urs.cz/item/CS_URS_2025_02/273362021" TargetMode="External"/><Relationship Id="rId26" Type="http://schemas.openxmlformats.org/officeDocument/2006/relationships/hyperlink" Target="https://podminky.urs.cz/item/CS_URS_2025_02/596212210" TargetMode="External"/><Relationship Id="rId21" Type="http://schemas.openxmlformats.org/officeDocument/2006/relationships/hyperlink" Target="https://podminky.urs.cz/item/CS_URS_2025_02/564871011" TargetMode="External"/><Relationship Id="rId34" Type="http://schemas.openxmlformats.org/officeDocument/2006/relationships/hyperlink" Target="https://podminky.urs.cz/item/CS_URS_2025_02/997221612" TargetMode="External"/><Relationship Id="rId7" Type="http://schemas.openxmlformats.org/officeDocument/2006/relationships/hyperlink" Target="https://podminky.urs.cz/item/CS_URS_2025_02/162751119" TargetMode="External"/><Relationship Id="rId12" Type="http://schemas.openxmlformats.org/officeDocument/2006/relationships/hyperlink" Target="https://podminky.urs.cz/item/CS_URS_2025_02/174111101" TargetMode="External"/><Relationship Id="rId17" Type="http://schemas.openxmlformats.org/officeDocument/2006/relationships/hyperlink" Target="https://podminky.urs.cz/item/CS_URS_2025_02/273321411" TargetMode="External"/><Relationship Id="rId25" Type="http://schemas.openxmlformats.org/officeDocument/2006/relationships/hyperlink" Target="https://podminky.urs.cz/item/CS_URS_2025_02/596211110" TargetMode="External"/><Relationship Id="rId33" Type="http://schemas.openxmlformats.org/officeDocument/2006/relationships/hyperlink" Target="https://podminky.urs.cz/item/CS_URS_2025_02/997221579" TargetMode="External"/><Relationship Id="rId38" Type="http://schemas.openxmlformats.org/officeDocument/2006/relationships/drawing" Target="../drawings/drawing5.xml"/><Relationship Id="rId2" Type="http://schemas.openxmlformats.org/officeDocument/2006/relationships/hyperlink" Target="https://podminky.urs.cz/item/CS_URS_2025_02/113202111" TargetMode="External"/><Relationship Id="rId16" Type="http://schemas.openxmlformats.org/officeDocument/2006/relationships/hyperlink" Target="https://podminky.urs.cz/item/CS_URS_2025_02/271542211" TargetMode="External"/><Relationship Id="rId20" Type="http://schemas.openxmlformats.org/officeDocument/2006/relationships/hyperlink" Target="https://podminky.urs.cz/item/CS_URS_2025_02/564861011" TargetMode="External"/><Relationship Id="rId29" Type="http://schemas.openxmlformats.org/officeDocument/2006/relationships/hyperlink" Target="https://podminky.urs.cz/item/CS_URS_2025_02/919122122" TargetMode="External"/><Relationship Id="rId1" Type="http://schemas.openxmlformats.org/officeDocument/2006/relationships/hyperlink" Target="https://podminky.urs.cz/item/CS_URS_2025_02/113107143" TargetMode="External"/><Relationship Id="rId6" Type="http://schemas.openxmlformats.org/officeDocument/2006/relationships/hyperlink" Target="https://podminky.urs.cz/item/CS_URS_2025_02/162751117" TargetMode="External"/><Relationship Id="rId11" Type="http://schemas.openxmlformats.org/officeDocument/2006/relationships/hyperlink" Target="https://podminky.urs.cz/item/CS_URS_2025_02/171251201" TargetMode="External"/><Relationship Id="rId24" Type="http://schemas.openxmlformats.org/officeDocument/2006/relationships/hyperlink" Target="https://podminky.urs.cz/item/CS_URS_2025_02/577134031" TargetMode="External"/><Relationship Id="rId32" Type="http://schemas.openxmlformats.org/officeDocument/2006/relationships/hyperlink" Target="https://podminky.urs.cz/item/CS_URS_2025_02/997221571" TargetMode="External"/><Relationship Id="rId37" Type="http://schemas.openxmlformats.org/officeDocument/2006/relationships/hyperlink" Target="https://podminky.urs.cz/item/CS_URS_2025_02/998223011" TargetMode="External"/><Relationship Id="rId5" Type="http://schemas.openxmlformats.org/officeDocument/2006/relationships/hyperlink" Target="https://podminky.urs.cz/item/CS_URS_2025_02/131251102" TargetMode="External"/><Relationship Id="rId15" Type="http://schemas.openxmlformats.org/officeDocument/2006/relationships/hyperlink" Target="https://podminky.urs.cz/item/CS_URS_2025_02/182303111" TargetMode="External"/><Relationship Id="rId23" Type="http://schemas.openxmlformats.org/officeDocument/2006/relationships/hyperlink" Target="https://podminky.urs.cz/item/CS_URS_2025_02/573211108" TargetMode="External"/><Relationship Id="rId28" Type="http://schemas.openxmlformats.org/officeDocument/2006/relationships/hyperlink" Target="https://podminky.urs.cz/item/CS_URS_2025_02/916231213" TargetMode="External"/><Relationship Id="rId36" Type="http://schemas.openxmlformats.org/officeDocument/2006/relationships/hyperlink" Target="https://podminky.urs.cz/item/CS_URS_2025_02/997221875" TargetMode="External"/><Relationship Id="rId10" Type="http://schemas.openxmlformats.org/officeDocument/2006/relationships/hyperlink" Target="https://podminky.urs.cz/item/CS_URS_2025_02/171201231" TargetMode="External"/><Relationship Id="rId19" Type="http://schemas.openxmlformats.org/officeDocument/2006/relationships/hyperlink" Target="https://podminky.urs.cz/item/CS_URS_2025_02/564851011" TargetMode="External"/><Relationship Id="rId31" Type="http://schemas.openxmlformats.org/officeDocument/2006/relationships/hyperlink" Target="https://podminky.urs.cz/item/CS_URS_2025_02/919735113" TargetMode="External"/><Relationship Id="rId4" Type="http://schemas.openxmlformats.org/officeDocument/2006/relationships/hyperlink" Target="https://podminky.urs.cz/item/CS_URS_2025_02/122251102" TargetMode="External"/><Relationship Id="rId9" Type="http://schemas.openxmlformats.org/officeDocument/2006/relationships/hyperlink" Target="https://podminky.urs.cz/item/CS_URS_2025_02/171151112" TargetMode="External"/><Relationship Id="rId14" Type="http://schemas.openxmlformats.org/officeDocument/2006/relationships/hyperlink" Target="https://podminky.urs.cz/item/CS_URS_2025_02/181951112" TargetMode="External"/><Relationship Id="rId22" Type="http://schemas.openxmlformats.org/officeDocument/2006/relationships/hyperlink" Target="https://podminky.urs.cz/item/CS_URS_2025_02/565145101" TargetMode="External"/><Relationship Id="rId27" Type="http://schemas.openxmlformats.org/officeDocument/2006/relationships/hyperlink" Target="https://podminky.urs.cz/item/CS_URS_2025_02/916131213" TargetMode="External"/><Relationship Id="rId30" Type="http://schemas.openxmlformats.org/officeDocument/2006/relationships/hyperlink" Target="https://podminky.urs.cz/item/CS_URS_2025_02/919726122" TargetMode="External"/><Relationship Id="rId35" Type="http://schemas.openxmlformats.org/officeDocument/2006/relationships/hyperlink" Target="https://podminky.urs.cz/item/CS_URS_2025_02/997221861" TargetMode="External"/><Relationship Id="rId8" Type="http://schemas.openxmlformats.org/officeDocument/2006/relationships/hyperlink" Target="https://podminky.urs.cz/item/CS_URS_2025_02/167151101" TargetMode="External"/><Relationship Id="rId3" Type="http://schemas.openxmlformats.org/officeDocument/2006/relationships/hyperlink" Target="https://podminky.urs.cz/item/CS_URS_2025_02/121112003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171151112" TargetMode="External"/><Relationship Id="rId18" Type="http://schemas.openxmlformats.org/officeDocument/2006/relationships/hyperlink" Target="https://podminky.urs.cz/item/CS_URS_2025_02/181411131" TargetMode="External"/><Relationship Id="rId26" Type="http://schemas.openxmlformats.org/officeDocument/2006/relationships/hyperlink" Target="https://podminky.urs.cz/item/CS_URS_2025_02/564871011" TargetMode="External"/><Relationship Id="rId39" Type="http://schemas.openxmlformats.org/officeDocument/2006/relationships/hyperlink" Target="https://podminky.urs.cz/item/CS_URS_2025_02/997221571" TargetMode="External"/><Relationship Id="rId21" Type="http://schemas.openxmlformats.org/officeDocument/2006/relationships/hyperlink" Target="https://podminky.urs.cz/item/CS_URS_2025_02/271542211" TargetMode="External"/><Relationship Id="rId34" Type="http://schemas.openxmlformats.org/officeDocument/2006/relationships/hyperlink" Target="https://podminky.urs.cz/item/CS_URS_2025_02/916131213" TargetMode="External"/><Relationship Id="rId42" Type="http://schemas.openxmlformats.org/officeDocument/2006/relationships/hyperlink" Target="https://podminky.urs.cz/item/CS_URS_2025_02/997221861" TargetMode="External"/><Relationship Id="rId47" Type="http://schemas.openxmlformats.org/officeDocument/2006/relationships/hyperlink" Target="https://podminky.urs.cz/item/CS_URS_2025_02/210220020" TargetMode="External"/><Relationship Id="rId50" Type="http://schemas.openxmlformats.org/officeDocument/2006/relationships/drawing" Target="../drawings/drawing6.xml"/><Relationship Id="rId7" Type="http://schemas.openxmlformats.org/officeDocument/2006/relationships/hyperlink" Target="https://podminky.urs.cz/item/CS_URS_2025_02/122251102" TargetMode="External"/><Relationship Id="rId2" Type="http://schemas.openxmlformats.org/officeDocument/2006/relationships/hyperlink" Target="https://podminky.urs.cz/item/CS_URS_2025_02/113107122" TargetMode="External"/><Relationship Id="rId16" Type="http://schemas.openxmlformats.org/officeDocument/2006/relationships/hyperlink" Target="https://podminky.urs.cz/item/CS_URS_2025_02/174111101" TargetMode="External"/><Relationship Id="rId29" Type="http://schemas.openxmlformats.org/officeDocument/2006/relationships/hyperlink" Target="https://podminky.urs.cz/item/CS_URS_2025_02/577134031" TargetMode="External"/><Relationship Id="rId11" Type="http://schemas.openxmlformats.org/officeDocument/2006/relationships/hyperlink" Target="https://podminky.urs.cz/item/CS_URS_2025_02/162751119" TargetMode="External"/><Relationship Id="rId24" Type="http://schemas.openxmlformats.org/officeDocument/2006/relationships/hyperlink" Target="https://podminky.urs.cz/item/CS_URS_2025_02/564851011" TargetMode="External"/><Relationship Id="rId32" Type="http://schemas.openxmlformats.org/officeDocument/2006/relationships/hyperlink" Target="https://podminky.urs.cz/item/CS_URS_2025_02/915211116" TargetMode="External"/><Relationship Id="rId37" Type="http://schemas.openxmlformats.org/officeDocument/2006/relationships/hyperlink" Target="https://podminky.urs.cz/item/CS_URS_2025_02/919726122" TargetMode="External"/><Relationship Id="rId40" Type="http://schemas.openxmlformats.org/officeDocument/2006/relationships/hyperlink" Target="https://podminky.urs.cz/item/CS_URS_2025_02/997221579" TargetMode="External"/><Relationship Id="rId45" Type="http://schemas.openxmlformats.org/officeDocument/2006/relationships/hyperlink" Target="https://podminky.urs.cz/item/CS_URS_2025_02/998223011" TargetMode="External"/><Relationship Id="rId5" Type="http://schemas.openxmlformats.org/officeDocument/2006/relationships/hyperlink" Target="https://podminky.urs.cz/item/CS_URS_2025_02/113202111" TargetMode="External"/><Relationship Id="rId15" Type="http://schemas.openxmlformats.org/officeDocument/2006/relationships/hyperlink" Target="https://podminky.urs.cz/item/CS_URS_2025_02/171251201" TargetMode="External"/><Relationship Id="rId23" Type="http://schemas.openxmlformats.org/officeDocument/2006/relationships/hyperlink" Target="https://podminky.urs.cz/item/CS_URS_2025_02/273362021" TargetMode="External"/><Relationship Id="rId28" Type="http://schemas.openxmlformats.org/officeDocument/2006/relationships/hyperlink" Target="https://podminky.urs.cz/item/CS_URS_2025_02/573211108" TargetMode="External"/><Relationship Id="rId36" Type="http://schemas.openxmlformats.org/officeDocument/2006/relationships/hyperlink" Target="https://podminky.urs.cz/item/CS_URS_2025_02/919122122" TargetMode="External"/><Relationship Id="rId49" Type="http://schemas.openxmlformats.org/officeDocument/2006/relationships/hyperlink" Target="https://podminky.urs.cz/item/CS_URS_2025_02/460510054" TargetMode="External"/><Relationship Id="rId10" Type="http://schemas.openxmlformats.org/officeDocument/2006/relationships/hyperlink" Target="https://podminky.urs.cz/item/CS_URS_2025_02/162751117" TargetMode="External"/><Relationship Id="rId19" Type="http://schemas.openxmlformats.org/officeDocument/2006/relationships/hyperlink" Target="https://podminky.urs.cz/item/CS_URS_2025_02/181951112" TargetMode="External"/><Relationship Id="rId31" Type="http://schemas.openxmlformats.org/officeDocument/2006/relationships/hyperlink" Target="https://podminky.urs.cz/item/CS_URS_2025_02/596212210" TargetMode="External"/><Relationship Id="rId44" Type="http://schemas.openxmlformats.org/officeDocument/2006/relationships/hyperlink" Target="https://podminky.urs.cz/item/CS_URS_2025_02/997221875" TargetMode="External"/><Relationship Id="rId4" Type="http://schemas.openxmlformats.org/officeDocument/2006/relationships/hyperlink" Target="https://podminky.urs.cz/item/CS_URS_2025_02/113201111" TargetMode="External"/><Relationship Id="rId9" Type="http://schemas.openxmlformats.org/officeDocument/2006/relationships/hyperlink" Target="https://podminky.urs.cz/item/CS_URS_2025_02/132251101" TargetMode="External"/><Relationship Id="rId14" Type="http://schemas.openxmlformats.org/officeDocument/2006/relationships/hyperlink" Target="https://podminky.urs.cz/item/CS_URS_2025_02/171201231" TargetMode="External"/><Relationship Id="rId22" Type="http://schemas.openxmlformats.org/officeDocument/2006/relationships/hyperlink" Target="https://podminky.urs.cz/item/CS_URS_2025_02/273321411" TargetMode="External"/><Relationship Id="rId27" Type="http://schemas.openxmlformats.org/officeDocument/2006/relationships/hyperlink" Target="https://podminky.urs.cz/item/CS_URS_2025_02/565145101" TargetMode="External"/><Relationship Id="rId30" Type="http://schemas.openxmlformats.org/officeDocument/2006/relationships/hyperlink" Target="https://podminky.urs.cz/item/CS_URS_2025_02/596211110" TargetMode="External"/><Relationship Id="rId35" Type="http://schemas.openxmlformats.org/officeDocument/2006/relationships/hyperlink" Target="https://podminky.urs.cz/item/CS_URS_2025_02/916231213" TargetMode="External"/><Relationship Id="rId43" Type="http://schemas.openxmlformats.org/officeDocument/2006/relationships/hyperlink" Target="https://podminky.urs.cz/item/CS_URS_2025_02/997221873" TargetMode="External"/><Relationship Id="rId48" Type="http://schemas.openxmlformats.org/officeDocument/2006/relationships/hyperlink" Target="https://podminky.urs.cz/item/CS_URS_2025_02/210800411" TargetMode="External"/><Relationship Id="rId8" Type="http://schemas.openxmlformats.org/officeDocument/2006/relationships/hyperlink" Target="https://podminky.urs.cz/item/CS_URS_2025_02/131251102" TargetMode="External"/><Relationship Id="rId3" Type="http://schemas.openxmlformats.org/officeDocument/2006/relationships/hyperlink" Target="https://podminky.urs.cz/item/CS_URS_2025_02/113107143" TargetMode="External"/><Relationship Id="rId12" Type="http://schemas.openxmlformats.org/officeDocument/2006/relationships/hyperlink" Target="https://podminky.urs.cz/item/CS_URS_2025_02/167151101" TargetMode="External"/><Relationship Id="rId17" Type="http://schemas.openxmlformats.org/officeDocument/2006/relationships/hyperlink" Target="https://podminky.urs.cz/item/CS_URS_2025_02/175111101" TargetMode="External"/><Relationship Id="rId25" Type="http://schemas.openxmlformats.org/officeDocument/2006/relationships/hyperlink" Target="https://podminky.urs.cz/item/CS_URS_2025_02/564861011" TargetMode="External"/><Relationship Id="rId33" Type="http://schemas.openxmlformats.org/officeDocument/2006/relationships/hyperlink" Target="https://podminky.urs.cz/item/CS_URS_2025_02/915611111" TargetMode="External"/><Relationship Id="rId38" Type="http://schemas.openxmlformats.org/officeDocument/2006/relationships/hyperlink" Target="https://podminky.urs.cz/item/CS_URS_2025_02/919735113" TargetMode="External"/><Relationship Id="rId46" Type="http://schemas.openxmlformats.org/officeDocument/2006/relationships/hyperlink" Target="https://podminky.urs.cz/item/CS_URS_2025_02/767161813" TargetMode="External"/><Relationship Id="rId20" Type="http://schemas.openxmlformats.org/officeDocument/2006/relationships/hyperlink" Target="https://podminky.urs.cz/item/CS_URS_2025_02/182303111" TargetMode="External"/><Relationship Id="rId41" Type="http://schemas.openxmlformats.org/officeDocument/2006/relationships/hyperlink" Target="https://podminky.urs.cz/item/CS_URS_2025_02/997221612" TargetMode="External"/><Relationship Id="rId1" Type="http://schemas.openxmlformats.org/officeDocument/2006/relationships/hyperlink" Target="https://podminky.urs.cz/item/CS_URS_2025_02/113106123" TargetMode="External"/><Relationship Id="rId6" Type="http://schemas.openxmlformats.org/officeDocument/2006/relationships/hyperlink" Target="https://podminky.urs.cz/item/CS_URS_2025_02/121112003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171201231" TargetMode="External"/><Relationship Id="rId18" Type="http://schemas.openxmlformats.org/officeDocument/2006/relationships/hyperlink" Target="https://podminky.urs.cz/item/CS_URS_2025_02/182303111" TargetMode="External"/><Relationship Id="rId26" Type="http://schemas.openxmlformats.org/officeDocument/2006/relationships/hyperlink" Target="https://podminky.urs.cz/item/CS_URS_2025_02/573211108" TargetMode="External"/><Relationship Id="rId39" Type="http://schemas.openxmlformats.org/officeDocument/2006/relationships/hyperlink" Target="https://podminky.urs.cz/item/CS_URS_2025_02/997221612" TargetMode="External"/><Relationship Id="rId21" Type="http://schemas.openxmlformats.org/officeDocument/2006/relationships/hyperlink" Target="https://podminky.urs.cz/item/CS_URS_2025_02/273362021" TargetMode="External"/><Relationship Id="rId34" Type="http://schemas.openxmlformats.org/officeDocument/2006/relationships/hyperlink" Target="https://podminky.urs.cz/item/CS_URS_2025_02/919122122" TargetMode="External"/><Relationship Id="rId42" Type="http://schemas.openxmlformats.org/officeDocument/2006/relationships/hyperlink" Target="https://podminky.urs.cz/item/CS_URS_2025_02/997221875" TargetMode="External"/><Relationship Id="rId7" Type="http://schemas.openxmlformats.org/officeDocument/2006/relationships/hyperlink" Target="https://podminky.urs.cz/item/CS_URS_2025_02/122251103" TargetMode="External"/><Relationship Id="rId2" Type="http://schemas.openxmlformats.org/officeDocument/2006/relationships/hyperlink" Target="https://podminky.urs.cz/item/CS_URS_2025_02/113107123" TargetMode="External"/><Relationship Id="rId16" Type="http://schemas.openxmlformats.org/officeDocument/2006/relationships/hyperlink" Target="https://podminky.urs.cz/item/CS_URS_2025_02/181411131" TargetMode="External"/><Relationship Id="rId20" Type="http://schemas.openxmlformats.org/officeDocument/2006/relationships/hyperlink" Target="https://podminky.urs.cz/item/CS_URS_2025_02/273321411" TargetMode="External"/><Relationship Id="rId29" Type="http://schemas.openxmlformats.org/officeDocument/2006/relationships/hyperlink" Target="https://podminky.urs.cz/item/CS_URS_2025_02/596212210" TargetMode="External"/><Relationship Id="rId41" Type="http://schemas.openxmlformats.org/officeDocument/2006/relationships/hyperlink" Target="https://podminky.urs.cz/item/CS_URS_2025_02/997221873" TargetMode="External"/><Relationship Id="rId1" Type="http://schemas.openxmlformats.org/officeDocument/2006/relationships/hyperlink" Target="https://podminky.urs.cz/item/CS_URS_2025_02/113107122" TargetMode="External"/><Relationship Id="rId6" Type="http://schemas.openxmlformats.org/officeDocument/2006/relationships/hyperlink" Target="https://podminky.urs.cz/item/CS_URS_2025_02/121112003" TargetMode="External"/><Relationship Id="rId11" Type="http://schemas.openxmlformats.org/officeDocument/2006/relationships/hyperlink" Target="https://podminky.urs.cz/item/CS_URS_2025_02/167151111" TargetMode="External"/><Relationship Id="rId24" Type="http://schemas.openxmlformats.org/officeDocument/2006/relationships/hyperlink" Target="https://podminky.urs.cz/item/CS_URS_2025_02/564871011" TargetMode="External"/><Relationship Id="rId32" Type="http://schemas.openxmlformats.org/officeDocument/2006/relationships/hyperlink" Target="https://podminky.urs.cz/item/CS_URS_2025_02/916131213" TargetMode="External"/><Relationship Id="rId37" Type="http://schemas.openxmlformats.org/officeDocument/2006/relationships/hyperlink" Target="https://podminky.urs.cz/item/CS_URS_2025_02/997221571" TargetMode="External"/><Relationship Id="rId40" Type="http://schemas.openxmlformats.org/officeDocument/2006/relationships/hyperlink" Target="https://podminky.urs.cz/item/CS_URS_2025_02/997221861" TargetMode="External"/><Relationship Id="rId5" Type="http://schemas.openxmlformats.org/officeDocument/2006/relationships/hyperlink" Target="https://podminky.urs.cz/item/CS_URS_2025_02/113202111" TargetMode="External"/><Relationship Id="rId15" Type="http://schemas.openxmlformats.org/officeDocument/2006/relationships/hyperlink" Target="https://podminky.urs.cz/item/CS_URS_2025_02/174111101" TargetMode="External"/><Relationship Id="rId23" Type="http://schemas.openxmlformats.org/officeDocument/2006/relationships/hyperlink" Target="https://podminky.urs.cz/item/CS_URS_2025_02/564861011" TargetMode="External"/><Relationship Id="rId28" Type="http://schemas.openxmlformats.org/officeDocument/2006/relationships/hyperlink" Target="https://podminky.urs.cz/item/CS_URS_2025_02/596211110" TargetMode="External"/><Relationship Id="rId36" Type="http://schemas.openxmlformats.org/officeDocument/2006/relationships/hyperlink" Target="https://podminky.urs.cz/item/CS_URS_2025_02/919735113" TargetMode="External"/><Relationship Id="rId10" Type="http://schemas.openxmlformats.org/officeDocument/2006/relationships/hyperlink" Target="https://podminky.urs.cz/item/CS_URS_2025_02/162751119" TargetMode="External"/><Relationship Id="rId19" Type="http://schemas.openxmlformats.org/officeDocument/2006/relationships/hyperlink" Target="https://podminky.urs.cz/item/CS_URS_2025_02/271542211" TargetMode="External"/><Relationship Id="rId31" Type="http://schemas.openxmlformats.org/officeDocument/2006/relationships/hyperlink" Target="https://podminky.urs.cz/item/CS_URS_2025_02/915611111" TargetMode="External"/><Relationship Id="rId44" Type="http://schemas.openxmlformats.org/officeDocument/2006/relationships/drawing" Target="../drawings/drawing7.xml"/><Relationship Id="rId4" Type="http://schemas.openxmlformats.org/officeDocument/2006/relationships/hyperlink" Target="https://podminky.urs.cz/item/CS_URS_2025_02/113107143" TargetMode="External"/><Relationship Id="rId9" Type="http://schemas.openxmlformats.org/officeDocument/2006/relationships/hyperlink" Target="https://podminky.urs.cz/item/CS_URS_2025_02/162751117" TargetMode="External"/><Relationship Id="rId14" Type="http://schemas.openxmlformats.org/officeDocument/2006/relationships/hyperlink" Target="https://podminky.urs.cz/item/CS_URS_2025_02/171251201" TargetMode="External"/><Relationship Id="rId22" Type="http://schemas.openxmlformats.org/officeDocument/2006/relationships/hyperlink" Target="https://podminky.urs.cz/item/CS_URS_2025_02/564851011" TargetMode="External"/><Relationship Id="rId27" Type="http://schemas.openxmlformats.org/officeDocument/2006/relationships/hyperlink" Target="https://podminky.urs.cz/item/CS_URS_2025_02/577134031" TargetMode="External"/><Relationship Id="rId30" Type="http://schemas.openxmlformats.org/officeDocument/2006/relationships/hyperlink" Target="https://podminky.urs.cz/item/CS_URS_2025_02/915211116" TargetMode="External"/><Relationship Id="rId35" Type="http://schemas.openxmlformats.org/officeDocument/2006/relationships/hyperlink" Target="https://podminky.urs.cz/item/CS_URS_2025_02/919726122" TargetMode="External"/><Relationship Id="rId43" Type="http://schemas.openxmlformats.org/officeDocument/2006/relationships/hyperlink" Target="https://podminky.urs.cz/item/CS_URS_2025_02/998223011" TargetMode="External"/><Relationship Id="rId8" Type="http://schemas.openxmlformats.org/officeDocument/2006/relationships/hyperlink" Target="https://podminky.urs.cz/item/CS_URS_2025_02/131251102" TargetMode="External"/><Relationship Id="rId3" Type="http://schemas.openxmlformats.org/officeDocument/2006/relationships/hyperlink" Target="https://podminky.urs.cz/item/CS_URS_2025_02/113107131" TargetMode="External"/><Relationship Id="rId12" Type="http://schemas.openxmlformats.org/officeDocument/2006/relationships/hyperlink" Target="https://podminky.urs.cz/item/CS_URS_2025_02/171151112" TargetMode="External"/><Relationship Id="rId17" Type="http://schemas.openxmlformats.org/officeDocument/2006/relationships/hyperlink" Target="https://podminky.urs.cz/item/CS_URS_2025_02/181951112" TargetMode="External"/><Relationship Id="rId25" Type="http://schemas.openxmlformats.org/officeDocument/2006/relationships/hyperlink" Target="https://podminky.urs.cz/item/CS_URS_2025_02/565145101" TargetMode="External"/><Relationship Id="rId33" Type="http://schemas.openxmlformats.org/officeDocument/2006/relationships/hyperlink" Target="https://podminky.urs.cz/item/CS_URS_2025_02/916231213" TargetMode="External"/><Relationship Id="rId38" Type="http://schemas.openxmlformats.org/officeDocument/2006/relationships/hyperlink" Target="https://podminky.urs.cz/item/CS_URS_2025_02/997221579" TargetMode="External"/></Relationships>
</file>

<file path=xl/worksheets/_rels/sheet8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174111101" TargetMode="External"/><Relationship Id="rId18" Type="http://schemas.openxmlformats.org/officeDocument/2006/relationships/hyperlink" Target="https://podminky.urs.cz/item/CS_URS_2025_02/273321411" TargetMode="External"/><Relationship Id="rId26" Type="http://schemas.openxmlformats.org/officeDocument/2006/relationships/hyperlink" Target="https://podminky.urs.cz/item/CS_URS_2025_02/565145101" TargetMode="External"/><Relationship Id="rId39" Type="http://schemas.openxmlformats.org/officeDocument/2006/relationships/hyperlink" Target="https://podminky.urs.cz/item/CS_URS_2025_02/997221861" TargetMode="External"/><Relationship Id="rId21" Type="http://schemas.openxmlformats.org/officeDocument/2006/relationships/hyperlink" Target="https://podminky.urs.cz/item/CS_URS_2025_02/311113224" TargetMode="External"/><Relationship Id="rId34" Type="http://schemas.openxmlformats.org/officeDocument/2006/relationships/hyperlink" Target="https://podminky.urs.cz/item/CS_URS_2025_02/919726122" TargetMode="External"/><Relationship Id="rId42" Type="http://schemas.openxmlformats.org/officeDocument/2006/relationships/drawing" Target="../drawings/drawing8.xml"/><Relationship Id="rId7" Type="http://schemas.openxmlformats.org/officeDocument/2006/relationships/hyperlink" Target="https://podminky.urs.cz/item/CS_URS_2025_02/162751117" TargetMode="External"/><Relationship Id="rId2" Type="http://schemas.openxmlformats.org/officeDocument/2006/relationships/hyperlink" Target="https://podminky.urs.cz/item/CS_URS_2025_02/113202111" TargetMode="External"/><Relationship Id="rId16" Type="http://schemas.openxmlformats.org/officeDocument/2006/relationships/hyperlink" Target="https://podminky.urs.cz/item/CS_URS_2025_02/182303112" TargetMode="External"/><Relationship Id="rId20" Type="http://schemas.openxmlformats.org/officeDocument/2006/relationships/hyperlink" Target="https://podminky.urs.cz/item/CS_URS_2025_02/274313711" TargetMode="External"/><Relationship Id="rId29" Type="http://schemas.openxmlformats.org/officeDocument/2006/relationships/hyperlink" Target="https://podminky.urs.cz/item/CS_URS_2025_02/596211110" TargetMode="External"/><Relationship Id="rId41" Type="http://schemas.openxmlformats.org/officeDocument/2006/relationships/hyperlink" Target="https://podminky.urs.cz/item/CS_URS_2025_02/998223011" TargetMode="External"/><Relationship Id="rId1" Type="http://schemas.openxmlformats.org/officeDocument/2006/relationships/hyperlink" Target="https://podminky.urs.cz/item/CS_URS_2025_02/113107143" TargetMode="External"/><Relationship Id="rId6" Type="http://schemas.openxmlformats.org/officeDocument/2006/relationships/hyperlink" Target="https://podminky.urs.cz/item/CS_URS_2025_02/132251102" TargetMode="External"/><Relationship Id="rId11" Type="http://schemas.openxmlformats.org/officeDocument/2006/relationships/hyperlink" Target="https://podminky.urs.cz/item/CS_URS_2025_02/171201231" TargetMode="External"/><Relationship Id="rId24" Type="http://schemas.openxmlformats.org/officeDocument/2006/relationships/hyperlink" Target="https://podminky.urs.cz/item/CS_URS_2025_02/564861011" TargetMode="External"/><Relationship Id="rId32" Type="http://schemas.openxmlformats.org/officeDocument/2006/relationships/hyperlink" Target="https://podminky.urs.cz/item/CS_URS_2025_02/916231213" TargetMode="External"/><Relationship Id="rId37" Type="http://schemas.openxmlformats.org/officeDocument/2006/relationships/hyperlink" Target="https://podminky.urs.cz/item/CS_URS_2025_02/997221579" TargetMode="External"/><Relationship Id="rId40" Type="http://schemas.openxmlformats.org/officeDocument/2006/relationships/hyperlink" Target="https://podminky.urs.cz/item/CS_URS_2025_02/997221875" TargetMode="External"/><Relationship Id="rId5" Type="http://schemas.openxmlformats.org/officeDocument/2006/relationships/hyperlink" Target="https://podminky.urs.cz/item/CS_URS_2025_02/131251102" TargetMode="External"/><Relationship Id="rId15" Type="http://schemas.openxmlformats.org/officeDocument/2006/relationships/hyperlink" Target="https://podminky.urs.cz/item/CS_URS_2025_02/181951112" TargetMode="External"/><Relationship Id="rId23" Type="http://schemas.openxmlformats.org/officeDocument/2006/relationships/hyperlink" Target="https://podminky.urs.cz/item/CS_URS_2025_02/564851011" TargetMode="External"/><Relationship Id="rId28" Type="http://schemas.openxmlformats.org/officeDocument/2006/relationships/hyperlink" Target="https://podminky.urs.cz/item/CS_URS_2025_02/577134031" TargetMode="External"/><Relationship Id="rId36" Type="http://schemas.openxmlformats.org/officeDocument/2006/relationships/hyperlink" Target="https://podminky.urs.cz/item/CS_URS_2025_02/997221571" TargetMode="External"/><Relationship Id="rId10" Type="http://schemas.openxmlformats.org/officeDocument/2006/relationships/hyperlink" Target="https://podminky.urs.cz/item/CS_URS_2025_02/171151112" TargetMode="External"/><Relationship Id="rId19" Type="http://schemas.openxmlformats.org/officeDocument/2006/relationships/hyperlink" Target="https://podminky.urs.cz/item/CS_URS_2025_02/273362021" TargetMode="External"/><Relationship Id="rId31" Type="http://schemas.openxmlformats.org/officeDocument/2006/relationships/hyperlink" Target="https://podminky.urs.cz/item/CS_URS_2025_02/916131213" TargetMode="External"/><Relationship Id="rId4" Type="http://schemas.openxmlformats.org/officeDocument/2006/relationships/hyperlink" Target="https://podminky.urs.cz/item/CS_URS_2025_02/122251104" TargetMode="External"/><Relationship Id="rId9" Type="http://schemas.openxmlformats.org/officeDocument/2006/relationships/hyperlink" Target="https://podminky.urs.cz/item/CS_URS_2025_02/167151111" TargetMode="External"/><Relationship Id="rId14" Type="http://schemas.openxmlformats.org/officeDocument/2006/relationships/hyperlink" Target="https://podminky.urs.cz/item/CS_URS_2025_02/181411132" TargetMode="External"/><Relationship Id="rId22" Type="http://schemas.openxmlformats.org/officeDocument/2006/relationships/hyperlink" Target="https://podminky.urs.cz/item/CS_URS_2025_02/311361821" TargetMode="External"/><Relationship Id="rId27" Type="http://schemas.openxmlformats.org/officeDocument/2006/relationships/hyperlink" Target="https://podminky.urs.cz/item/CS_URS_2025_02/573211108" TargetMode="External"/><Relationship Id="rId30" Type="http://schemas.openxmlformats.org/officeDocument/2006/relationships/hyperlink" Target="https://podminky.urs.cz/item/CS_URS_2025_02/596212211" TargetMode="External"/><Relationship Id="rId35" Type="http://schemas.openxmlformats.org/officeDocument/2006/relationships/hyperlink" Target="https://podminky.urs.cz/item/CS_URS_2025_02/919735113" TargetMode="External"/><Relationship Id="rId8" Type="http://schemas.openxmlformats.org/officeDocument/2006/relationships/hyperlink" Target="https://podminky.urs.cz/item/CS_URS_2025_02/162751119" TargetMode="External"/><Relationship Id="rId3" Type="http://schemas.openxmlformats.org/officeDocument/2006/relationships/hyperlink" Target="https://podminky.urs.cz/item/CS_URS_2025_02/121151113" TargetMode="External"/><Relationship Id="rId12" Type="http://schemas.openxmlformats.org/officeDocument/2006/relationships/hyperlink" Target="https://podminky.urs.cz/item/CS_URS_2025_02/171251201" TargetMode="External"/><Relationship Id="rId17" Type="http://schemas.openxmlformats.org/officeDocument/2006/relationships/hyperlink" Target="https://podminky.urs.cz/item/CS_URS_2025_02/271542211" TargetMode="External"/><Relationship Id="rId25" Type="http://schemas.openxmlformats.org/officeDocument/2006/relationships/hyperlink" Target="https://podminky.urs.cz/item/CS_URS_2025_02/564871011" TargetMode="External"/><Relationship Id="rId33" Type="http://schemas.openxmlformats.org/officeDocument/2006/relationships/hyperlink" Target="https://podminky.urs.cz/item/CS_URS_2025_02/919122122" TargetMode="External"/><Relationship Id="rId38" Type="http://schemas.openxmlformats.org/officeDocument/2006/relationships/hyperlink" Target="https://podminky.urs.cz/item/CS_URS_2025_02/997221612" TargetMode="External"/></Relationships>
</file>

<file path=xl/worksheets/_rels/sheet9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181411131" TargetMode="External"/><Relationship Id="rId18" Type="http://schemas.openxmlformats.org/officeDocument/2006/relationships/hyperlink" Target="https://podminky.urs.cz/item/CS_URS_2025_02/273362021" TargetMode="External"/><Relationship Id="rId26" Type="http://schemas.openxmlformats.org/officeDocument/2006/relationships/hyperlink" Target="https://podminky.urs.cz/item/CS_URS_2025_02/596212210" TargetMode="External"/><Relationship Id="rId21" Type="http://schemas.openxmlformats.org/officeDocument/2006/relationships/hyperlink" Target="https://podminky.urs.cz/item/CS_URS_2025_02/564871011" TargetMode="External"/><Relationship Id="rId34" Type="http://schemas.openxmlformats.org/officeDocument/2006/relationships/hyperlink" Target="https://podminky.urs.cz/item/CS_URS_2025_02/997221612" TargetMode="External"/><Relationship Id="rId7" Type="http://schemas.openxmlformats.org/officeDocument/2006/relationships/hyperlink" Target="https://podminky.urs.cz/item/CS_URS_2025_02/162751119" TargetMode="External"/><Relationship Id="rId12" Type="http://schemas.openxmlformats.org/officeDocument/2006/relationships/hyperlink" Target="https://podminky.urs.cz/item/CS_URS_2025_02/174111101" TargetMode="External"/><Relationship Id="rId17" Type="http://schemas.openxmlformats.org/officeDocument/2006/relationships/hyperlink" Target="https://podminky.urs.cz/item/CS_URS_2025_02/273321411" TargetMode="External"/><Relationship Id="rId25" Type="http://schemas.openxmlformats.org/officeDocument/2006/relationships/hyperlink" Target="https://podminky.urs.cz/item/CS_URS_2025_02/596211110" TargetMode="External"/><Relationship Id="rId33" Type="http://schemas.openxmlformats.org/officeDocument/2006/relationships/hyperlink" Target="https://podminky.urs.cz/item/CS_URS_2025_02/997221579" TargetMode="External"/><Relationship Id="rId38" Type="http://schemas.openxmlformats.org/officeDocument/2006/relationships/drawing" Target="../drawings/drawing9.xml"/><Relationship Id="rId2" Type="http://schemas.openxmlformats.org/officeDocument/2006/relationships/hyperlink" Target="https://podminky.urs.cz/item/CS_URS_2025_02/113202111" TargetMode="External"/><Relationship Id="rId16" Type="http://schemas.openxmlformats.org/officeDocument/2006/relationships/hyperlink" Target="https://podminky.urs.cz/item/CS_URS_2025_02/271542211" TargetMode="External"/><Relationship Id="rId20" Type="http://schemas.openxmlformats.org/officeDocument/2006/relationships/hyperlink" Target="https://podminky.urs.cz/item/CS_URS_2025_02/564861011" TargetMode="External"/><Relationship Id="rId29" Type="http://schemas.openxmlformats.org/officeDocument/2006/relationships/hyperlink" Target="https://podminky.urs.cz/item/CS_URS_2025_02/919122122" TargetMode="External"/><Relationship Id="rId1" Type="http://schemas.openxmlformats.org/officeDocument/2006/relationships/hyperlink" Target="https://podminky.urs.cz/item/CS_URS_2025_02/113107143" TargetMode="External"/><Relationship Id="rId6" Type="http://schemas.openxmlformats.org/officeDocument/2006/relationships/hyperlink" Target="https://podminky.urs.cz/item/CS_URS_2025_02/162751117" TargetMode="External"/><Relationship Id="rId11" Type="http://schemas.openxmlformats.org/officeDocument/2006/relationships/hyperlink" Target="https://podminky.urs.cz/item/CS_URS_2025_02/171251201" TargetMode="External"/><Relationship Id="rId24" Type="http://schemas.openxmlformats.org/officeDocument/2006/relationships/hyperlink" Target="https://podminky.urs.cz/item/CS_URS_2025_02/577134031" TargetMode="External"/><Relationship Id="rId32" Type="http://schemas.openxmlformats.org/officeDocument/2006/relationships/hyperlink" Target="https://podminky.urs.cz/item/CS_URS_2025_02/997221571" TargetMode="External"/><Relationship Id="rId37" Type="http://schemas.openxmlformats.org/officeDocument/2006/relationships/hyperlink" Target="https://podminky.urs.cz/item/CS_URS_2025_02/998223011" TargetMode="External"/><Relationship Id="rId5" Type="http://schemas.openxmlformats.org/officeDocument/2006/relationships/hyperlink" Target="https://podminky.urs.cz/item/CS_URS_2025_02/131251102" TargetMode="External"/><Relationship Id="rId15" Type="http://schemas.openxmlformats.org/officeDocument/2006/relationships/hyperlink" Target="https://podminky.urs.cz/item/CS_URS_2025_02/182303111" TargetMode="External"/><Relationship Id="rId23" Type="http://schemas.openxmlformats.org/officeDocument/2006/relationships/hyperlink" Target="https://podminky.urs.cz/item/CS_URS_2025_02/573211108" TargetMode="External"/><Relationship Id="rId28" Type="http://schemas.openxmlformats.org/officeDocument/2006/relationships/hyperlink" Target="https://podminky.urs.cz/item/CS_URS_2025_02/916231213" TargetMode="External"/><Relationship Id="rId36" Type="http://schemas.openxmlformats.org/officeDocument/2006/relationships/hyperlink" Target="https://podminky.urs.cz/item/CS_URS_2025_02/997221875" TargetMode="External"/><Relationship Id="rId10" Type="http://schemas.openxmlformats.org/officeDocument/2006/relationships/hyperlink" Target="https://podminky.urs.cz/item/CS_URS_2025_02/171201231" TargetMode="External"/><Relationship Id="rId19" Type="http://schemas.openxmlformats.org/officeDocument/2006/relationships/hyperlink" Target="https://podminky.urs.cz/item/CS_URS_2025_02/564851011" TargetMode="External"/><Relationship Id="rId31" Type="http://schemas.openxmlformats.org/officeDocument/2006/relationships/hyperlink" Target="https://podminky.urs.cz/item/CS_URS_2025_02/919735113" TargetMode="External"/><Relationship Id="rId4" Type="http://schemas.openxmlformats.org/officeDocument/2006/relationships/hyperlink" Target="https://podminky.urs.cz/item/CS_URS_2025_02/122251101" TargetMode="External"/><Relationship Id="rId9" Type="http://schemas.openxmlformats.org/officeDocument/2006/relationships/hyperlink" Target="https://podminky.urs.cz/item/CS_URS_2025_02/171151112" TargetMode="External"/><Relationship Id="rId14" Type="http://schemas.openxmlformats.org/officeDocument/2006/relationships/hyperlink" Target="https://podminky.urs.cz/item/CS_URS_2025_02/181951112" TargetMode="External"/><Relationship Id="rId22" Type="http://schemas.openxmlformats.org/officeDocument/2006/relationships/hyperlink" Target="https://podminky.urs.cz/item/CS_URS_2025_02/565145101" TargetMode="External"/><Relationship Id="rId27" Type="http://schemas.openxmlformats.org/officeDocument/2006/relationships/hyperlink" Target="https://podminky.urs.cz/item/CS_URS_2025_02/916131213" TargetMode="External"/><Relationship Id="rId30" Type="http://schemas.openxmlformats.org/officeDocument/2006/relationships/hyperlink" Target="https://podminky.urs.cz/item/CS_URS_2025_02/919726122" TargetMode="External"/><Relationship Id="rId35" Type="http://schemas.openxmlformats.org/officeDocument/2006/relationships/hyperlink" Target="https://podminky.urs.cz/item/CS_URS_2025_02/997221861" TargetMode="External"/><Relationship Id="rId8" Type="http://schemas.openxmlformats.org/officeDocument/2006/relationships/hyperlink" Target="https://podminky.urs.cz/item/CS_URS_2025_02/167151101" TargetMode="External"/><Relationship Id="rId3" Type="http://schemas.openxmlformats.org/officeDocument/2006/relationships/hyperlink" Target="https://podminky.urs.cz/item/CS_URS_2025_02/12111200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8"/>
  <sheetViews>
    <sheetView showGridLines="0" tabSelected="1" topLeftCell="A22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 x14ac:dyDescent="0.2">
      <c r="AR2" s="279"/>
      <c r="AS2" s="279"/>
      <c r="AT2" s="279"/>
      <c r="AU2" s="279"/>
      <c r="AV2" s="279"/>
      <c r="AW2" s="279"/>
      <c r="AX2" s="279"/>
      <c r="AY2" s="279"/>
      <c r="AZ2" s="279"/>
      <c r="BA2" s="279"/>
      <c r="BB2" s="279"/>
      <c r="BC2" s="279"/>
      <c r="BD2" s="279"/>
      <c r="BE2" s="279"/>
      <c r="BS2" s="17" t="s">
        <v>6</v>
      </c>
      <c r="BT2" s="17" t="s">
        <v>7</v>
      </c>
    </row>
    <row r="3" spans="1:74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 x14ac:dyDescent="0.2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 x14ac:dyDescent="0.2">
      <c r="B5" s="20"/>
      <c r="D5" s="24" t="s">
        <v>13</v>
      </c>
      <c r="K5" s="298" t="s">
        <v>14</v>
      </c>
      <c r="L5" s="279"/>
      <c r="M5" s="279"/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79"/>
      <c r="Y5" s="279"/>
      <c r="Z5" s="279"/>
      <c r="AA5" s="279"/>
      <c r="AB5" s="279"/>
      <c r="AC5" s="279"/>
      <c r="AD5" s="279"/>
      <c r="AE5" s="279"/>
      <c r="AF5" s="279"/>
      <c r="AG5" s="279"/>
      <c r="AH5" s="279"/>
      <c r="AI5" s="279"/>
      <c r="AJ5" s="279"/>
      <c r="AK5" s="279"/>
      <c r="AL5" s="279"/>
      <c r="AM5" s="279"/>
      <c r="AN5" s="279"/>
      <c r="AO5" s="279"/>
      <c r="AR5" s="20"/>
      <c r="BE5" s="295" t="s">
        <v>15</v>
      </c>
      <c r="BS5" s="17" t="s">
        <v>6</v>
      </c>
    </row>
    <row r="6" spans="1:74" ht="36.950000000000003" customHeight="1" x14ac:dyDescent="0.2">
      <c r="B6" s="20"/>
      <c r="D6" s="26" t="s">
        <v>16</v>
      </c>
      <c r="K6" s="299" t="s">
        <v>17</v>
      </c>
      <c r="L6" s="279"/>
      <c r="M6" s="279"/>
      <c r="N6" s="279"/>
      <c r="O6" s="279"/>
      <c r="P6" s="279"/>
      <c r="Q6" s="279"/>
      <c r="R6" s="279"/>
      <c r="S6" s="279"/>
      <c r="T6" s="279"/>
      <c r="U6" s="279"/>
      <c r="V6" s="279"/>
      <c r="W6" s="279"/>
      <c r="X6" s="279"/>
      <c r="Y6" s="279"/>
      <c r="Z6" s="279"/>
      <c r="AA6" s="279"/>
      <c r="AB6" s="279"/>
      <c r="AC6" s="279"/>
      <c r="AD6" s="279"/>
      <c r="AE6" s="279"/>
      <c r="AF6" s="279"/>
      <c r="AG6" s="279"/>
      <c r="AH6" s="279"/>
      <c r="AI6" s="279"/>
      <c r="AJ6" s="279"/>
      <c r="AK6" s="279"/>
      <c r="AL6" s="279"/>
      <c r="AM6" s="279"/>
      <c r="AN6" s="279"/>
      <c r="AO6" s="279"/>
      <c r="AR6" s="20"/>
      <c r="BE6" s="296"/>
      <c r="BS6" s="17" t="s">
        <v>6</v>
      </c>
    </row>
    <row r="7" spans="1:74" ht="12" customHeight="1" x14ac:dyDescent="0.2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296"/>
      <c r="BS7" s="17" t="s">
        <v>6</v>
      </c>
    </row>
    <row r="8" spans="1:74" ht="12" customHeight="1" x14ac:dyDescent="0.2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96"/>
      <c r="BS8" s="17" t="s">
        <v>6</v>
      </c>
    </row>
    <row r="9" spans="1:74" ht="14.45" customHeight="1" x14ac:dyDescent="0.2">
      <c r="B9" s="20"/>
      <c r="AR9" s="20"/>
      <c r="BE9" s="296"/>
      <c r="BS9" s="17" t="s">
        <v>6</v>
      </c>
    </row>
    <row r="10" spans="1:74" ht="12" customHeight="1" x14ac:dyDescent="0.2">
      <c r="B10" s="20"/>
      <c r="D10" s="27" t="s">
        <v>25</v>
      </c>
      <c r="AK10" s="27" t="s">
        <v>26</v>
      </c>
      <c r="AN10" s="25" t="s">
        <v>19</v>
      </c>
      <c r="AR10" s="20"/>
      <c r="BE10" s="296"/>
      <c r="BS10" s="17" t="s">
        <v>6</v>
      </c>
    </row>
    <row r="11" spans="1:74" ht="18.399999999999999" customHeight="1" x14ac:dyDescent="0.2">
      <c r="B11" s="20"/>
      <c r="E11" s="25" t="s">
        <v>27</v>
      </c>
      <c r="AK11" s="27" t="s">
        <v>28</v>
      </c>
      <c r="AN11" s="25" t="s">
        <v>19</v>
      </c>
      <c r="AR11" s="20"/>
      <c r="BE11" s="296"/>
      <c r="BS11" s="17" t="s">
        <v>6</v>
      </c>
    </row>
    <row r="12" spans="1:74" ht="6.95" customHeight="1" x14ac:dyDescent="0.2">
      <c r="B12" s="20"/>
      <c r="AR12" s="20"/>
      <c r="BE12" s="296"/>
      <c r="BS12" s="17" t="s">
        <v>6</v>
      </c>
    </row>
    <row r="13" spans="1:74" ht="12" customHeight="1" x14ac:dyDescent="0.2">
      <c r="B13" s="20"/>
      <c r="D13" s="27" t="s">
        <v>29</v>
      </c>
      <c r="AK13" s="27" t="s">
        <v>26</v>
      </c>
      <c r="AN13" s="29" t="s">
        <v>30</v>
      </c>
      <c r="AR13" s="20"/>
      <c r="BE13" s="296"/>
      <c r="BS13" s="17" t="s">
        <v>6</v>
      </c>
    </row>
    <row r="14" spans="1:74" ht="12.75" x14ac:dyDescent="0.2">
      <c r="B14" s="20"/>
      <c r="E14" s="300" t="s">
        <v>30</v>
      </c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27" t="s">
        <v>28</v>
      </c>
      <c r="AN14" s="29" t="s">
        <v>30</v>
      </c>
      <c r="AR14" s="20"/>
      <c r="BE14" s="296"/>
      <c r="BS14" s="17" t="s">
        <v>6</v>
      </c>
    </row>
    <row r="15" spans="1:74" ht="6.95" customHeight="1" x14ac:dyDescent="0.2">
      <c r="B15" s="20"/>
      <c r="AR15" s="20"/>
      <c r="BE15" s="296"/>
      <c r="BS15" s="17" t="s">
        <v>4</v>
      </c>
    </row>
    <row r="16" spans="1:74" ht="12" customHeight="1" x14ac:dyDescent="0.2">
      <c r="B16" s="20"/>
      <c r="D16" s="27" t="s">
        <v>31</v>
      </c>
      <c r="AK16" s="27" t="s">
        <v>26</v>
      </c>
      <c r="AN16" s="25" t="s">
        <v>19</v>
      </c>
      <c r="AR16" s="20"/>
      <c r="BE16" s="296"/>
      <c r="BS16" s="17" t="s">
        <v>4</v>
      </c>
    </row>
    <row r="17" spans="2:71" ht="18.399999999999999" customHeight="1" x14ac:dyDescent="0.2">
      <c r="B17" s="20"/>
      <c r="E17" s="25" t="s">
        <v>32</v>
      </c>
      <c r="AK17" s="27" t="s">
        <v>28</v>
      </c>
      <c r="AN17" s="25" t="s">
        <v>19</v>
      </c>
      <c r="AR17" s="20"/>
      <c r="BE17" s="296"/>
      <c r="BS17" s="17" t="s">
        <v>33</v>
      </c>
    </row>
    <row r="18" spans="2:71" ht="6.95" customHeight="1" x14ac:dyDescent="0.2">
      <c r="B18" s="20"/>
      <c r="AR18" s="20"/>
      <c r="BE18" s="296"/>
      <c r="BS18" s="17" t="s">
        <v>6</v>
      </c>
    </row>
    <row r="19" spans="2:71" ht="12" customHeight="1" x14ac:dyDescent="0.2">
      <c r="B19" s="20"/>
      <c r="D19" s="27" t="s">
        <v>34</v>
      </c>
      <c r="AK19" s="27" t="s">
        <v>26</v>
      </c>
      <c r="AN19" s="25" t="s">
        <v>19</v>
      </c>
      <c r="AR19" s="20"/>
      <c r="BE19" s="296"/>
      <c r="BS19" s="17" t="s">
        <v>6</v>
      </c>
    </row>
    <row r="20" spans="2:71" ht="18.399999999999999" customHeight="1" x14ac:dyDescent="0.2">
      <c r="B20" s="20"/>
      <c r="E20" s="25" t="s">
        <v>35</v>
      </c>
      <c r="AK20" s="27" t="s">
        <v>28</v>
      </c>
      <c r="AN20" s="25" t="s">
        <v>19</v>
      </c>
      <c r="AR20" s="20"/>
      <c r="BE20" s="296"/>
      <c r="BS20" s="17" t="s">
        <v>4</v>
      </c>
    </row>
    <row r="21" spans="2:71" ht="6.95" customHeight="1" x14ac:dyDescent="0.2">
      <c r="B21" s="20"/>
      <c r="AR21" s="20"/>
      <c r="BE21" s="296"/>
    </row>
    <row r="22" spans="2:71" ht="12" customHeight="1" x14ac:dyDescent="0.2">
      <c r="B22" s="20"/>
      <c r="D22" s="27" t="s">
        <v>36</v>
      </c>
      <c r="AR22" s="20"/>
      <c r="BE22" s="296"/>
    </row>
    <row r="23" spans="2:71" ht="47.25" customHeight="1" x14ac:dyDescent="0.2">
      <c r="B23" s="20"/>
      <c r="E23" s="302" t="s">
        <v>37</v>
      </c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2"/>
      <c r="Y23" s="302"/>
      <c r="Z23" s="302"/>
      <c r="AA23" s="302"/>
      <c r="AB23" s="302"/>
      <c r="AC23" s="302"/>
      <c r="AD23" s="302"/>
      <c r="AE23" s="302"/>
      <c r="AF23" s="302"/>
      <c r="AG23" s="302"/>
      <c r="AH23" s="302"/>
      <c r="AI23" s="302"/>
      <c r="AJ23" s="302"/>
      <c r="AK23" s="302"/>
      <c r="AL23" s="302"/>
      <c r="AM23" s="302"/>
      <c r="AN23" s="302"/>
      <c r="AR23" s="20"/>
      <c r="BE23" s="296"/>
    </row>
    <row r="24" spans="2:71" ht="6.95" customHeight="1" x14ac:dyDescent="0.2">
      <c r="B24" s="20"/>
      <c r="AR24" s="20"/>
      <c r="BE24" s="296"/>
    </row>
    <row r="25" spans="2:71" ht="6.95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96"/>
    </row>
    <row r="26" spans="2:71" s="1" customFormat="1" ht="25.9" customHeight="1" x14ac:dyDescent="0.2">
      <c r="B26" s="32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03">
        <f>ROUND(AG54,2)</f>
        <v>480000</v>
      </c>
      <c r="AL26" s="304"/>
      <c r="AM26" s="304"/>
      <c r="AN26" s="304"/>
      <c r="AO26" s="304"/>
      <c r="AR26" s="32"/>
      <c r="BE26" s="296"/>
    </row>
    <row r="27" spans="2:71" s="1" customFormat="1" ht="6.95" customHeight="1" x14ac:dyDescent="0.2">
      <c r="B27" s="32"/>
      <c r="AR27" s="32"/>
      <c r="BE27" s="296"/>
    </row>
    <row r="28" spans="2:71" s="1" customFormat="1" ht="12.75" x14ac:dyDescent="0.2">
      <c r="B28" s="32"/>
      <c r="L28" s="305" t="s">
        <v>39</v>
      </c>
      <c r="M28" s="305"/>
      <c r="N28" s="305"/>
      <c r="O28" s="305"/>
      <c r="P28" s="305"/>
      <c r="W28" s="305" t="s">
        <v>40</v>
      </c>
      <c r="X28" s="305"/>
      <c r="Y28" s="305"/>
      <c r="Z28" s="305"/>
      <c r="AA28" s="305"/>
      <c r="AB28" s="305"/>
      <c r="AC28" s="305"/>
      <c r="AD28" s="305"/>
      <c r="AE28" s="305"/>
      <c r="AK28" s="305" t="s">
        <v>41</v>
      </c>
      <c r="AL28" s="305"/>
      <c r="AM28" s="305"/>
      <c r="AN28" s="305"/>
      <c r="AO28" s="305"/>
      <c r="AR28" s="32"/>
      <c r="BE28" s="296"/>
    </row>
    <row r="29" spans="2:71" s="2" customFormat="1" ht="14.45" customHeight="1" x14ac:dyDescent="0.2">
      <c r="B29" s="36"/>
      <c r="D29" s="27" t="s">
        <v>42</v>
      </c>
      <c r="F29" s="27" t="s">
        <v>43</v>
      </c>
      <c r="L29" s="288">
        <v>0.21</v>
      </c>
      <c r="M29" s="289"/>
      <c r="N29" s="289"/>
      <c r="O29" s="289"/>
      <c r="P29" s="289"/>
      <c r="W29" s="290">
        <f>ROUND(AZ54, 2)</f>
        <v>480000</v>
      </c>
      <c r="X29" s="289"/>
      <c r="Y29" s="289"/>
      <c r="Z29" s="289"/>
      <c r="AA29" s="289"/>
      <c r="AB29" s="289"/>
      <c r="AC29" s="289"/>
      <c r="AD29" s="289"/>
      <c r="AE29" s="289"/>
      <c r="AK29" s="290">
        <f>ROUND(AV54, 2)</f>
        <v>100800</v>
      </c>
      <c r="AL29" s="289"/>
      <c r="AM29" s="289"/>
      <c r="AN29" s="289"/>
      <c r="AO29" s="289"/>
      <c r="AR29" s="36"/>
      <c r="BE29" s="297"/>
    </row>
    <row r="30" spans="2:71" s="2" customFormat="1" ht="14.45" customHeight="1" x14ac:dyDescent="0.2">
      <c r="B30" s="36"/>
      <c r="F30" s="27" t="s">
        <v>44</v>
      </c>
      <c r="L30" s="288">
        <v>0.12</v>
      </c>
      <c r="M30" s="289"/>
      <c r="N30" s="289"/>
      <c r="O30" s="289"/>
      <c r="P30" s="289"/>
      <c r="W30" s="290">
        <f>ROUND(BA54, 2)</f>
        <v>0</v>
      </c>
      <c r="X30" s="289"/>
      <c r="Y30" s="289"/>
      <c r="Z30" s="289"/>
      <c r="AA30" s="289"/>
      <c r="AB30" s="289"/>
      <c r="AC30" s="289"/>
      <c r="AD30" s="289"/>
      <c r="AE30" s="289"/>
      <c r="AK30" s="290">
        <f>ROUND(AW54, 2)</f>
        <v>0</v>
      </c>
      <c r="AL30" s="289"/>
      <c r="AM30" s="289"/>
      <c r="AN30" s="289"/>
      <c r="AO30" s="289"/>
      <c r="AR30" s="36"/>
      <c r="BE30" s="297"/>
    </row>
    <row r="31" spans="2:71" s="2" customFormat="1" ht="14.45" hidden="1" customHeight="1" x14ac:dyDescent="0.2">
      <c r="B31" s="36"/>
      <c r="F31" s="27" t="s">
        <v>45</v>
      </c>
      <c r="L31" s="288">
        <v>0.21</v>
      </c>
      <c r="M31" s="289"/>
      <c r="N31" s="289"/>
      <c r="O31" s="289"/>
      <c r="P31" s="289"/>
      <c r="W31" s="290">
        <f>ROUND(BB54, 2)</f>
        <v>0</v>
      </c>
      <c r="X31" s="289"/>
      <c r="Y31" s="289"/>
      <c r="Z31" s="289"/>
      <c r="AA31" s="289"/>
      <c r="AB31" s="289"/>
      <c r="AC31" s="289"/>
      <c r="AD31" s="289"/>
      <c r="AE31" s="289"/>
      <c r="AK31" s="290">
        <v>0</v>
      </c>
      <c r="AL31" s="289"/>
      <c r="AM31" s="289"/>
      <c r="AN31" s="289"/>
      <c r="AO31" s="289"/>
      <c r="AR31" s="36"/>
      <c r="BE31" s="297"/>
    </row>
    <row r="32" spans="2:71" s="2" customFormat="1" ht="14.45" hidden="1" customHeight="1" x14ac:dyDescent="0.2">
      <c r="B32" s="36"/>
      <c r="F32" s="27" t="s">
        <v>46</v>
      </c>
      <c r="L32" s="288">
        <v>0.12</v>
      </c>
      <c r="M32" s="289"/>
      <c r="N32" s="289"/>
      <c r="O32" s="289"/>
      <c r="P32" s="289"/>
      <c r="W32" s="290">
        <f>ROUND(BC54, 2)</f>
        <v>0</v>
      </c>
      <c r="X32" s="289"/>
      <c r="Y32" s="289"/>
      <c r="Z32" s="289"/>
      <c r="AA32" s="289"/>
      <c r="AB32" s="289"/>
      <c r="AC32" s="289"/>
      <c r="AD32" s="289"/>
      <c r="AE32" s="289"/>
      <c r="AK32" s="290">
        <v>0</v>
      </c>
      <c r="AL32" s="289"/>
      <c r="AM32" s="289"/>
      <c r="AN32" s="289"/>
      <c r="AO32" s="289"/>
      <c r="AR32" s="36"/>
      <c r="BE32" s="297"/>
    </row>
    <row r="33" spans="2:44" s="2" customFormat="1" ht="14.45" hidden="1" customHeight="1" x14ac:dyDescent="0.2">
      <c r="B33" s="36"/>
      <c r="F33" s="27" t="s">
        <v>47</v>
      </c>
      <c r="L33" s="288">
        <v>0</v>
      </c>
      <c r="M33" s="289"/>
      <c r="N33" s="289"/>
      <c r="O33" s="289"/>
      <c r="P33" s="289"/>
      <c r="W33" s="290">
        <f>ROUND(BD54, 2)</f>
        <v>0</v>
      </c>
      <c r="X33" s="289"/>
      <c r="Y33" s="289"/>
      <c r="Z33" s="289"/>
      <c r="AA33" s="289"/>
      <c r="AB33" s="289"/>
      <c r="AC33" s="289"/>
      <c r="AD33" s="289"/>
      <c r="AE33" s="289"/>
      <c r="AK33" s="290">
        <v>0</v>
      </c>
      <c r="AL33" s="289"/>
      <c r="AM33" s="289"/>
      <c r="AN33" s="289"/>
      <c r="AO33" s="289"/>
      <c r="AR33" s="36"/>
    </row>
    <row r="34" spans="2:44" s="1" customFormat="1" ht="6.95" customHeight="1" x14ac:dyDescent="0.2">
      <c r="B34" s="32"/>
      <c r="AR34" s="32"/>
    </row>
    <row r="35" spans="2:44" s="1" customFormat="1" ht="25.9" customHeight="1" x14ac:dyDescent="0.2">
      <c r="B35" s="32"/>
      <c r="C35" s="37"/>
      <c r="D35" s="38" t="s">
        <v>48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49</v>
      </c>
      <c r="U35" s="39"/>
      <c r="V35" s="39"/>
      <c r="W35" s="39"/>
      <c r="X35" s="294" t="s">
        <v>50</v>
      </c>
      <c r="Y35" s="292"/>
      <c r="Z35" s="292"/>
      <c r="AA35" s="292"/>
      <c r="AB35" s="292"/>
      <c r="AC35" s="39"/>
      <c r="AD35" s="39"/>
      <c r="AE35" s="39"/>
      <c r="AF35" s="39"/>
      <c r="AG35" s="39"/>
      <c r="AH35" s="39"/>
      <c r="AI35" s="39"/>
      <c r="AJ35" s="39"/>
      <c r="AK35" s="291">
        <f>SUM(AK26:AK33)</f>
        <v>580800</v>
      </c>
      <c r="AL35" s="292"/>
      <c r="AM35" s="292"/>
      <c r="AN35" s="292"/>
      <c r="AO35" s="293"/>
      <c r="AP35" s="37"/>
      <c r="AQ35" s="37"/>
      <c r="AR35" s="32"/>
    </row>
    <row r="36" spans="2:44" s="1" customFormat="1" ht="6.95" customHeight="1" x14ac:dyDescent="0.2">
      <c r="B36" s="32"/>
      <c r="AR36" s="32"/>
    </row>
    <row r="37" spans="2:44" s="1" customFormat="1" ht="6.95" customHeight="1" x14ac:dyDescent="0.2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5" customHeight="1" x14ac:dyDescent="0.2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5" customHeight="1" x14ac:dyDescent="0.2">
      <c r="B42" s="32"/>
      <c r="C42" s="21" t="s">
        <v>51</v>
      </c>
      <c r="AR42" s="32"/>
    </row>
    <row r="43" spans="2:44" s="1" customFormat="1" ht="6.95" customHeight="1" x14ac:dyDescent="0.2">
      <c r="B43" s="32"/>
      <c r="AR43" s="32"/>
    </row>
    <row r="44" spans="2:44" s="3" customFormat="1" ht="12" customHeight="1" x14ac:dyDescent="0.2">
      <c r="B44" s="45"/>
      <c r="C44" s="27" t="s">
        <v>13</v>
      </c>
      <c r="L44" s="3" t="str">
        <f>K5</f>
        <v>25-09</v>
      </c>
      <c r="AR44" s="45"/>
    </row>
    <row r="45" spans="2:44" s="4" customFormat="1" ht="36.950000000000003" customHeight="1" x14ac:dyDescent="0.2">
      <c r="B45" s="46"/>
      <c r="C45" s="47" t="s">
        <v>16</v>
      </c>
      <c r="L45" s="306" t="str">
        <f>K6</f>
        <v>Polopodzemní kontejnery Kamenná - V. etapa</v>
      </c>
      <c r="M45" s="307"/>
      <c r="N45" s="307"/>
      <c r="O45" s="307"/>
      <c r="P45" s="307"/>
      <c r="Q45" s="307"/>
      <c r="R45" s="307"/>
      <c r="S45" s="307"/>
      <c r="T45" s="307"/>
      <c r="U45" s="307"/>
      <c r="V45" s="307"/>
      <c r="W45" s="307"/>
      <c r="X45" s="307"/>
      <c r="Y45" s="307"/>
      <c r="Z45" s="307"/>
      <c r="AA45" s="307"/>
      <c r="AB45" s="307"/>
      <c r="AC45" s="307"/>
      <c r="AD45" s="307"/>
      <c r="AE45" s="307"/>
      <c r="AF45" s="307"/>
      <c r="AG45" s="307"/>
      <c r="AH45" s="307"/>
      <c r="AI45" s="307"/>
      <c r="AJ45" s="307"/>
      <c r="AK45" s="307"/>
      <c r="AL45" s="307"/>
      <c r="AM45" s="307"/>
      <c r="AN45" s="307"/>
      <c r="AO45" s="307"/>
      <c r="AR45" s="46"/>
    </row>
    <row r="46" spans="2:44" s="1" customFormat="1" ht="6.95" customHeight="1" x14ac:dyDescent="0.2">
      <c r="B46" s="32"/>
      <c r="AR46" s="32"/>
    </row>
    <row r="47" spans="2:44" s="1" customFormat="1" ht="12" customHeight="1" x14ac:dyDescent="0.2">
      <c r="B47" s="32"/>
      <c r="C47" s="27" t="s">
        <v>21</v>
      </c>
      <c r="L47" s="48" t="str">
        <f>IF(K8="","",K8)</f>
        <v>Chomutov</v>
      </c>
      <c r="AI47" s="27" t="s">
        <v>23</v>
      </c>
      <c r="AM47" s="284" t="str">
        <f>IF(AN8= "","",AN8)</f>
        <v>20. 10. 2025</v>
      </c>
      <c r="AN47" s="284"/>
      <c r="AR47" s="32"/>
    </row>
    <row r="48" spans="2:44" s="1" customFormat="1" ht="6.95" customHeight="1" x14ac:dyDescent="0.2">
      <c r="B48" s="32"/>
      <c r="AR48" s="32"/>
    </row>
    <row r="49" spans="1:91" s="1" customFormat="1" ht="15.2" customHeight="1" x14ac:dyDescent="0.2">
      <c r="B49" s="32"/>
      <c r="C49" s="27" t="s">
        <v>25</v>
      </c>
      <c r="L49" s="3" t="str">
        <f>IF(E11= "","",E11)</f>
        <v>Statutární město Chomutov</v>
      </c>
      <c r="AI49" s="27" t="s">
        <v>31</v>
      </c>
      <c r="AM49" s="285" t="str">
        <f>IF(E17="","",E17)</f>
        <v>KAP Atelier s.r.o.</v>
      </c>
      <c r="AN49" s="286"/>
      <c r="AO49" s="286"/>
      <c r="AP49" s="286"/>
      <c r="AR49" s="32"/>
      <c r="AS49" s="272" t="s">
        <v>52</v>
      </c>
      <c r="AT49" s="273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2" customHeight="1" x14ac:dyDescent="0.2">
      <c r="B50" s="32"/>
      <c r="C50" s="27" t="s">
        <v>29</v>
      </c>
      <c r="L50" s="3" t="str">
        <f>IF(E14= "Vyplň údaj","",E14)</f>
        <v/>
      </c>
      <c r="AI50" s="27" t="s">
        <v>34</v>
      </c>
      <c r="AM50" s="285" t="str">
        <f>IF(E20="","",E20)</f>
        <v>NOKU s.r.o.</v>
      </c>
      <c r="AN50" s="286"/>
      <c r="AO50" s="286"/>
      <c r="AP50" s="286"/>
      <c r="AR50" s="32"/>
      <c r="AS50" s="274"/>
      <c r="AT50" s="275"/>
      <c r="BD50" s="53"/>
    </row>
    <row r="51" spans="1:91" s="1" customFormat="1" ht="10.9" customHeight="1" x14ac:dyDescent="0.2">
      <c r="B51" s="32"/>
      <c r="AR51" s="32"/>
      <c r="AS51" s="274"/>
      <c r="AT51" s="275"/>
      <c r="BD51" s="53"/>
    </row>
    <row r="52" spans="1:91" s="1" customFormat="1" ht="29.25" customHeight="1" x14ac:dyDescent="0.2">
      <c r="B52" s="32"/>
      <c r="C52" s="311" t="s">
        <v>53</v>
      </c>
      <c r="D52" s="283"/>
      <c r="E52" s="283"/>
      <c r="F52" s="283"/>
      <c r="G52" s="283"/>
      <c r="H52" s="54"/>
      <c r="I52" s="287" t="s">
        <v>54</v>
      </c>
      <c r="J52" s="283"/>
      <c r="K52" s="283"/>
      <c r="L52" s="283"/>
      <c r="M52" s="283"/>
      <c r="N52" s="283"/>
      <c r="O52" s="283"/>
      <c r="P52" s="283"/>
      <c r="Q52" s="283"/>
      <c r="R52" s="283"/>
      <c r="S52" s="283"/>
      <c r="T52" s="283"/>
      <c r="U52" s="283"/>
      <c r="V52" s="283"/>
      <c r="W52" s="283"/>
      <c r="X52" s="283"/>
      <c r="Y52" s="283"/>
      <c r="Z52" s="283"/>
      <c r="AA52" s="283"/>
      <c r="AB52" s="283"/>
      <c r="AC52" s="283"/>
      <c r="AD52" s="283"/>
      <c r="AE52" s="283"/>
      <c r="AF52" s="283"/>
      <c r="AG52" s="282" t="s">
        <v>55</v>
      </c>
      <c r="AH52" s="283"/>
      <c r="AI52" s="283"/>
      <c r="AJ52" s="283"/>
      <c r="AK52" s="283"/>
      <c r="AL52" s="283"/>
      <c r="AM52" s="283"/>
      <c r="AN52" s="287" t="s">
        <v>56</v>
      </c>
      <c r="AO52" s="283"/>
      <c r="AP52" s="283"/>
      <c r="AQ52" s="55" t="s">
        <v>57</v>
      </c>
      <c r="AR52" s="32"/>
      <c r="AS52" s="56" t="s">
        <v>58</v>
      </c>
      <c r="AT52" s="57" t="s">
        <v>59</v>
      </c>
      <c r="AU52" s="57" t="s">
        <v>60</v>
      </c>
      <c r="AV52" s="57" t="s">
        <v>61</v>
      </c>
      <c r="AW52" s="57" t="s">
        <v>62</v>
      </c>
      <c r="AX52" s="57" t="s">
        <v>63</v>
      </c>
      <c r="AY52" s="57" t="s">
        <v>64</v>
      </c>
      <c r="AZ52" s="57" t="s">
        <v>65</v>
      </c>
      <c r="BA52" s="57" t="s">
        <v>66</v>
      </c>
      <c r="BB52" s="57" t="s">
        <v>67</v>
      </c>
      <c r="BC52" s="57" t="s">
        <v>68</v>
      </c>
      <c r="BD52" s="58" t="s">
        <v>69</v>
      </c>
    </row>
    <row r="53" spans="1:91" s="1" customFormat="1" ht="10.9" customHeight="1" x14ac:dyDescent="0.2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50000000000003" customHeight="1" x14ac:dyDescent="0.2">
      <c r="B54" s="60"/>
      <c r="C54" s="61" t="s">
        <v>70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309">
        <f>ROUND(AG55+AG64,2)</f>
        <v>480000</v>
      </c>
      <c r="AH54" s="309"/>
      <c r="AI54" s="309"/>
      <c r="AJ54" s="309"/>
      <c r="AK54" s="309"/>
      <c r="AL54" s="309"/>
      <c r="AM54" s="309"/>
      <c r="AN54" s="278">
        <f t="shared" ref="AN54:AN66" si="0">SUM(AG54,AT54)</f>
        <v>580800</v>
      </c>
      <c r="AO54" s="278"/>
      <c r="AP54" s="278"/>
      <c r="AQ54" s="64" t="s">
        <v>19</v>
      </c>
      <c r="AR54" s="60"/>
      <c r="AS54" s="65">
        <f>ROUND(AS55+AS64,2)</f>
        <v>0</v>
      </c>
      <c r="AT54" s="66">
        <f t="shared" ref="AT54:AT66" si="1">ROUND(SUM(AV54:AW54),2)</f>
        <v>100800</v>
      </c>
      <c r="AU54" s="67">
        <f>ROUND(AU55+AU64,5)</f>
        <v>0</v>
      </c>
      <c r="AV54" s="66">
        <f>ROUND(AZ54*L29,2)</f>
        <v>100800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ROUND(AZ55+AZ64,2)</f>
        <v>480000</v>
      </c>
      <c r="BA54" s="66">
        <f>ROUND(BA55+BA64,2)</f>
        <v>0</v>
      </c>
      <c r="BB54" s="66">
        <f>ROUND(BB55+BB64,2)</f>
        <v>0</v>
      </c>
      <c r="BC54" s="66">
        <f>ROUND(BC55+BC64,2)</f>
        <v>0</v>
      </c>
      <c r="BD54" s="68">
        <f>ROUND(BD55+BD64,2)</f>
        <v>0</v>
      </c>
      <c r="BS54" s="69" t="s">
        <v>71</v>
      </c>
      <c r="BT54" s="69" t="s">
        <v>72</v>
      </c>
      <c r="BU54" s="70" t="s">
        <v>73</v>
      </c>
      <c r="BV54" s="69" t="s">
        <v>74</v>
      </c>
      <c r="BW54" s="69" t="s">
        <v>5</v>
      </c>
      <c r="BX54" s="69" t="s">
        <v>75</v>
      </c>
      <c r="CL54" s="69" t="s">
        <v>19</v>
      </c>
    </row>
    <row r="55" spans="1:91" s="6" customFormat="1" ht="16.5" customHeight="1" x14ac:dyDescent="0.2">
      <c r="B55" s="71"/>
      <c r="C55" s="72"/>
      <c r="D55" s="312" t="s">
        <v>76</v>
      </c>
      <c r="E55" s="312"/>
      <c r="F55" s="312"/>
      <c r="G55" s="312"/>
      <c r="H55" s="312"/>
      <c r="I55" s="73"/>
      <c r="J55" s="312" t="s">
        <v>77</v>
      </c>
      <c r="K55" s="312"/>
      <c r="L55" s="312"/>
      <c r="M55" s="312"/>
      <c r="N55" s="312"/>
      <c r="O55" s="312"/>
      <c r="P55" s="312"/>
      <c r="Q55" s="312"/>
      <c r="R55" s="312"/>
      <c r="S55" s="312"/>
      <c r="T55" s="312"/>
      <c r="U55" s="312"/>
      <c r="V55" s="312"/>
      <c r="W55" s="312"/>
      <c r="X55" s="312"/>
      <c r="Y55" s="312"/>
      <c r="Z55" s="312"/>
      <c r="AA55" s="312"/>
      <c r="AB55" s="312"/>
      <c r="AC55" s="312"/>
      <c r="AD55" s="312"/>
      <c r="AE55" s="312"/>
      <c r="AF55" s="312"/>
      <c r="AG55" s="280">
        <f>ROUND(SUM(AG56:AG63),2)</f>
        <v>480000</v>
      </c>
      <c r="AH55" s="281"/>
      <c r="AI55" s="281"/>
      <c r="AJ55" s="281"/>
      <c r="AK55" s="281"/>
      <c r="AL55" s="281"/>
      <c r="AM55" s="281"/>
      <c r="AN55" s="310">
        <f t="shared" si="0"/>
        <v>580800</v>
      </c>
      <c r="AO55" s="281"/>
      <c r="AP55" s="281"/>
      <c r="AQ55" s="74" t="s">
        <v>78</v>
      </c>
      <c r="AR55" s="71"/>
      <c r="AS55" s="75">
        <f>ROUND(SUM(AS56:AS63),2)</f>
        <v>0</v>
      </c>
      <c r="AT55" s="76">
        <f t="shared" si="1"/>
        <v>100800</v>
      </c>
      <c r="AU55" s="77">
        <f>ROUND(SUM(AU56:AU63),5)</f>
        <v>0</v>
      </c>
      <c r="AV55" s="76">
        <f>ROUND(AZ55*L29,2)</f>
        <v>100800</v>
      </c>
      <c r="AW55" s="76">
        <f>ROUND(BA55*L30,2)</f>
        <v>0</v>
      </c>
      <c r="AX55" s="76">
        <f>ROUND(BB55*L29,2)</f>
        <v>0</v>
      </c>
      <c r="AY55" s="76">
        <f>ROUND(BC55*L30,2)</f>
        <v>0</v>
      </c>
      <c r="AZ55" s="76">
        <f>ROUND(SUM(AZ56:AZ63),2)</f>
        <v>480000</v>
      </c>
      <c r="BA55" s="76">
        <f>ROUND(SUM(BA56:BA63),2)</f>
        <v>0</v>
      </c>
      <c r="BB55" s="76">
        <f>ROUND(SUM(BB56:BB63),2)</f>
        <v>0</v>
      </c>
      <c r="BC55" s="76">
        <f>ROUND(SUM(BC56:BC63),2)</f>
        <v>0</v>
      </c>
      <c r="BD55" s="78">
        <f>ROUND(SUM(BD56:BD63),2)</f>
        <v>0</v>
      </c>
      <c r="BS55" s="79" t="s">
        <v>71</v>
      </c>
      <c r="BT55" s="79" t="s">
        <v>79</v>
      </c>
      <c r="BU55" s="79" t="s">
        <v>73</v>
      </c>
      <c r="BV55" s="79" t="s">
        <v>74</v>
      </c>
      <c r="BW55" s="79" t="s">
        <v>80</v>
      </c>
      <c r="BX55" s="79" t="s">
        <v>5</v>
      </c>
      <c r="CL55" s="79" t="s">
        <v>19</v>
      </c>
      <c r="CM55" s="79" t="s">
        <v>81</v>
      </c>
    </row>
    <row r="56" spans="1:91" s="3" customFormat="1" ht="16.5" customHeight="1" x14ac:dyDescent="0.2">
      <c r="A56" s="80" t="s">
        <v>82</v>
      </c>
      <c r="B56" s="45"/>
      <c r="C56" s="9"/>
      <c r="D56" s="9"/>
      <c r="E56" s="308" t="s">
        <v>83</v>
      </c>
      <c r="F56" s="308"/>
      <c r="G56" s="308"/>
      <c r="H56" s="308"/>
      <c r="I56" s="308"/>
      <c r="J56" s="9"/>
      <c r="K56" s="308" t="s">
        <v>84</v>
      </c>
      <c r="L56" s="308"/>
      <c r="M56" s="308"/>
      <c r="N56" s="308"/>
      <c r="O56" s="308"/>
      <c r="P56" s="308"/>
      <c r="Q56" s="308"/>
      <c r="R56" s="308"/>
      <c r="S56" s="308"/>
      <c r="T56" s="308"/>
      <c r="U56" s="308"/>
      <c r="V56" s="308"/>
      <c r="W56" s="308"/>
      <c r="X56" s="308"/>
      <c r="Y56" s="308"/>
      <c r="Z56" s="308"/>
      <c r="AA56" s="308"/>
      <c r="AB56" s="308"/>
      <c r="AC56" s="308"/>
      <c r="AD56" s="308"/>
      <c r="AE56" s="308"/>
      <c r="AF56" s="308"/>
      <c r="AG56" s="276">
        <f>'SO 1.1 - Lokalita 1'!J32</f>
        <v>60000</v>
      </c>
      <c r="AH56" s="277"/>
      <c r="AI56" s="277"/>
      <c r="AJ56" s="277"/>
      <c r="AK56" s="277"/>
      <c r="AL56" s="277"/>
      <c r="AM56" s="277"/>
      <c r="AN56" s="276">
        <f t="shared" si="0"/>
        <v>72600</v>
      </c>
      <c r="AO56" s="277"/>
      <c r="AP56" s="277"/>
      <c r="AQ56" s="81" t="s">
        <v>85</v>
      </c>
      <c r="AR56" s="45"/>
      <c r="AS56" s="82">
        <v>0</v>
      </c>
      <c r="AT56" s="83">
        <f t="shared" si="1"/>
        <v>12600</v>
      </c>
      <c r="AU56" s="84">
        <f>'SO 1.1 - Lokalita 1'!P96</f>
        <v>0</v>
      </c>
      <c r="AV56" s="83">
        <f>'SO 1.1 - Lokalita 1'!J35</f>
        <v>12600</v>
      </c>
      <c r="AW56" s="83">
        <f>'SO 1.1 - Lokalita 1'!J36</f>
        <v>0</v>
      </c>
      <c r="AX56" s="83">
        <f>'SO 1.1 - Lokalita 1'!J37</f>
        <v>0</v>
      </c>
      <c r="AY56" s="83">
        <f>'SO 1.1 - Lokalita 1'!J38</f>
        <v>0</v>
      </c>
      <c r="AZ56" s="83">
        <f>'SO 1.1 - Lokalita 1'!F35</f>
        <v>60000</v>
      </c>
      <c r="BA56" s="83">
        <f>'SO 1.1 - Lokalita 1'!F36</f>
        <v>0</v>
      </c>
      <c r="BB56" s="83">
        <f>'SO 1.1 - Lokalita 1'!F37</f>
        <v>0</v>
      </c>
      <c r="BC56" s="83">
        <f>'SO 1.1 - Lokalita 1'!F38</f>
        <v>0</v>
      </c>
      <c r="BD56" s="85">
        <f>'SO 1.1 - Lokalita 1'!F39</f>
        <v>0</v>
      </c>
      <c r="BT56" s="25" t="s">
        <v>81</v>
      </c>
      <c r="BV56" s="25" t="s">
        <v>74</v>
      </c>
      <c r="BW56" s="25" t="s">
        <v>86</v>
      </c>
      <c r="BX56" s="25" t="s">
        <v>80</v>
      </c>
      <c r="CL56" s="25" t="s">
        <v>19</v>
      </c>
    </row>
    <row r="57" spans="1:91" s="3" customFormat="1" ht="16.5" customHeight="1" x14ac:dyDescent="0.2">
      <c r="A57" s="80" t="s">
        <v>82</v>
      </c>
      <c r="B57" s="45"/>
      <c r="C57" s="9"/>
      <c r="D57" s="9"/>
      <c r="E57" s="308" t="s">
        <v>87</v>
      </c>
      <c r="F57" s="308"/>
      <c r="G57" s="308"/>
      <c r="H57" s="308"/>
      <c r="I57" s="308"/>
      <c r="J57" s="9"/>
      <c r="K57" s="308" t="s">
        <v>88</v>
      </c>
      <c r="L57" s="308"/>
      <c r="M57" s="308"/>
      <c r="N57" s="308"/>
      <c r="O57" s="308"/>
      <c r="P57" s="308"/>
      <c r="Q57" s="308"/>
      <c r="R57" s="308"/>
      <c r="S57" s="308"/>
      <c r="T57" s="308"/>
      <c r="U57" s="308"/>
      <c r="V57" s="308"/>
      <c r="W57" s="308"/>
      <c r="X57" s="308"/>
      <c r="Y57" s="308"/>
      <c r="Z57" s="308"/>
      <c r="AA57" s="308"/>
      <c r="AB57" s="308"/>
      <c r="AC57" s="308"/>
      <c r="AD57" s="308"/>
      <c r="AE57" s="308"/>
      <c r="AF57" s="308"/>
      <c r="AG57" s="276">
        <f>'SO 1.2 - Lokalita 2'!J32</f>
        <v>60000</v>
      </c>
      <c r="AH57" s="277"/>
      <c r="AI57" s="277"/>
      <c r="AJ57" s="277"/>
      <c r="AK57" s="277"/>
      <c r="AL57" s="277"/>
      <c r="AM57" s="277"/>
      <c r="AN57" s="276">
        <f t="shared" si="0"/>
        <v>72600</v>
      </c>
      <c r="AO57" s="277"/>
      <c r="AP57" s="277"/>
      <c r="AQ57" s="81" t="s">
        <v>85</v>
      </c>
      <c r="AR57" s="45"/>
      <c r="AS57" s="82">
        <v>0</v>
      </c>
      <c r="AT57" s="83">
        <f t="shared" si="1"/>
        <v>12600</v>
      </c>
      <c r="AU57" s="84">
        <f>'SO 1.2 - Lokalita 2'!P96</f>
        <v>0</v>
      </c>
      <c r="AV57" s="83">
        <f>'SO 1.2 - Lokalita 2'!J35</f>
        <v>12600</v>
      </c>
      <c r="AW57" s="83">
        <f>'SO 1.2 - Lokalita 2'!J36</f>
        <v>0</v>
      </c>
      <c r="AX57" s="83">
        <f>'SO 1.2 - Lokalita 2'!J37</f>
        <v>0</v>
      </c>
      <c r="AY57" s="83">
        <f>'SO 1.2 - Lokalita 2'!J38</f>
        <v>0</v>
      </c>
      <c r="AZ57" s="83">
        <f>'SO 1.2 - Lokalita 2'!F35</f>
        <v>60000</v>
      </c>
      <c r="BA57" s="83">
        <f>'SO 1.2 - Lokalita 2'!F36</f>
        <v>0</v>
      </c>
      <c r="BB57" s="83">
        <f>'SO 1.2 - Lokalita 2'!F37</f>
        <v>0</v>
      </c>
      <c r="BC57" s="83">
        <f>'SO 1.2 - Lokalita 2'!F38</f>
        <v>0</v>
      </c>
      <c r="BD57" s="85">
        <f>'SO 1.2 - Lokalita 2'!F39</f>
        <v>0</v>
      </c>
      <c r="BT57" s="25" t="s">
        <v>81</v>
      </c>
      <c r="BV57" s="25" t="s">
        <v>74</v>
      </c>
      <c r="BW57" s="25" t="s">
        <v>89</v>
      </c>
      <c r="BX57" s="25" t="s">
        <v>80</v>
      </c>
      <c r="CL57" s="25" t="s">
        <v>19</v>
      </c>
    </row>
    <row r="58" spans="1:91" s="3" customFormat="1" ht="16.5" customHeight="1" x14ac:dyDescent="0.2">
      <c r="A58" s="80" t="s">
        <v>82</v>
      </c>
      <c r="B58" s="45"/>
      <c r="C58" s="9"/>
      <c r="D58" s="9"/>
      <c r="E58" s="308" t="s">
        <v>90</v>
      </c>
      <c r="F58" s="308"/>
      <c r="G58" s="308"/>
      <c r="H58" s="308"/>
      <c r="I58" s="308"/>
      <c r="J58" s="9"/>
      <c r="K58" s="308" t="s">
        <v>91</v>
      </c>
      <c r="L58" s="308"/>
      <c r="M58" s="308"/>
      <c r="N58" s="308"/>
      <c r="O58" s="308"/>
      <c r="P58" s="308"/>
      <c r="Q58" s="308"/>
      <c r="R58" s="308"/>
      <c r="S58" s="308"/>
      <c r="T58" s="308"/>
      <c r="U58" s="308"/>
      <c r="V58" s="308"/>
      <c r="W58" s="308"/>
      <c r="X58" s="308"/>
      <c r="Y58" s="308"/>
      <c r="Z58" s="308"/>
      <c r="AA58" s="308"/>
      <c r="AB58" s="308"/>
      <c r="AC58" s="308"/>
      <c r="AD58" s="308"/>
      <c r="AE58" s="308"/>
      <c r="AF58" s="308"/>
      <c r="AG58" s="276">
        <f>'SO 1.3 - Lokalita 4'!J32</f>
        <v>60000</v>
      </c>
      <c r="AH58" s="277"/>
      <c r="AI58" s="277"/>
      <c r="AJ58" s="277"/>
      <c r="AK58" s="277"/>
      <c r="AL58" s="277"/>
      <c r="AM58" s="277"/>
      <c r="AN58" s="276">
        <f t="shared" si="0"/>
        <v>72600</v>
      </c>
      <c r="AO58" s="277"/>
      <c r="AP58" s="277"/>
      <c r="AQ58" s="81" t="s">
        <v>85</v>
      </c>
      <c r="AR58" s="45"/>
      <c r="AS58" s="82">
        <v>0</v>
      </c>
      <c r="AT58" s="83">
        <f t="shared" si="1"/>
        <v>12600</v>
      </c>
      <c r="AU58" s="84">
        <f>'SO 1.3 - Lokalita 4'!P96</f>
        <v>0</v>
      </c>
      <c r="AV58" s="83">
        <f>'SO 1.3 - Lokalita 4'!J35</f>
        <v>12600</v>
      </c>
      <c r="AW58" s="83">
        <f>'SO 1.3 - Lokalita 4'!J36</f>
        <v>0</v>
      </c>
      <c r="AX58" s="83">
        <f>'SO 1.3 - Lokalita 4'!J37</f>
        <v>0</v>
      </c>
      <c r="AY58" s="83">
        <f>'SO 1.3 - Lokalita 4'!J38</f>
        <v>0</v>
      </c>
      <c r="AZ58" s="83">
        <f>'SO 1.3 - Lokalita 4'!F35</f>
        <v>60000</v>
      </c>
      <c r="BA58" s="83">
        <f>'SO 1.3 - Lokalita 4'!F36</f>
        <v>0</v>
      </c>
      <c r="BB58" s="83">
        <f>'SO 1.3 - Lokalita 4'!F37</f>
        <v>0</v>
      </c>
      <c r="BC58" s="83">
        <f>'SO 1.3 - Lokalita 4'!F38</f>
        <v>0</v>
      </c>
      <c r="BD58" s="85">
        <f>'SO 1.3 - Lokalita 4'!F39</f>
        <v>0</v>
      </c>
      <c r="BT58" s="25" t="s">
        <v>81</v>
      </c>
      <c r="BV58" s="25" t="s">
        <v>74</v>
      </c>
      <c r="BW58" s="25" t="s">
        <v>92</v>
      </c>
      <c r="BX58" s="25" t="s">
        <v>80</v>
      </c>
      <c r="CL58" s="25" t="s">
        <v>19</v>
      </c>
    </row>
    <row r="59" spans="1:91" s="3" customFormat="1" ht="16.5" customHeight="1" x14ac:dyDescent="0.2">
      <c r="A59" s="80" t="s">
        <v>82</v>
      </c>
      <c r="B59" s="45"/>
      <c r="C59" s="9"/>
      <c r="D59" s="9"/>
      <c r="E59" s="308" t="s">
        <v>93</v>
      </c>
      <c r="F59" s="308"/>
      <c r="G59" s="308"/>
      <c r="H59" s="308"/>
      <c r="I59" s="308"/>
      <c r="J59" s="9"/>
      <c r="K59" s="308" t="s">
        <v>94</v>
      </c>
      <c r="L59" s="308"/>
      <c r="M59" s="308"/>
      <c r="N59" s="308"/>
      <c r="O59" s="308"/>
      <c r="P59" s="308"/>
      <c r="Q59" s="308"/>
      <c r="R59" s="308"/>
      <c r="S59" s="308"/>
      <c r="T59" s="308"/>
      <c r="U59" s="308"/>
      <c r="V59" s="308"/>
      <c r="W59" s="308"/>
      <c r="X59" s="308"/>
      <c r="Y59" s="308"/>
      <c r="Z59" s="308"/>
      <c r="AA59" s="308"/>
      <c r="AB59" s="308"/>
      <c r="AC59" s="308"/>
      <c r="AD59" s="308"/>
      <c r="AE59" s="308"/>
      <c r="AF59" s="308"/>
      <c r="AG59" s="276">
        <f>'SO 1.4 - Lokalita 5'!J32</f>
        <v>60000</v>
      </c>
      <c r="AH59" s="277"/>
      <c r="AI59" s="277"/>
      <c r="AJ59" s="277"/>
      <c r="AK59" s="277"/>
      <c r="AL59" s="277"/>
      <c r="AM59" s="277"/>
      <c r="AN59" s="276">
        <f t="shared" si="0"/>
        <v>72600</v>
      </c>
      <c r="AO59" s="277"/>
      <c r="AP59" s="277"/>
      <c r="AQ59" s="81" t="s">
        <v>85</v>
      </c>
      <c r="AR59" s="45"/>
      <c r="AS59" s="82">
        <v>0</v>
      </c>
      <c r="AT59" s="83">
        <f t="shared" si="1"/>
        <v>12600</v>
      </c>
      <c r="AU59" s="84">
        <f>'SO 1.4 - Lokalita 5'!P96</f>
        <v>0</v>
      </c>
      <c r="AV59" s="83">
        <f>'SO 1.4 - Lokalita 5'!J35</f>
        <v>12600</v>
      </c>
      <c r="AW59" s="83">
        <f>'SO 1.4 - Lokalita 5'!J36</f>
        <v>0</v>
      </c>
      <c r="AX59" s="83">
        <f>'SO 1.4 - Lokalita 5'!J37</f>
        <v>0</v>
      </c>
      <c r="AY59" s="83">
        <f>'SO 1.4 - Lokalita 5'!J38</f>
        <v>0</v>
      </c>
      <c r="AZ59" s="83">
        <f>'SO 1.4 - Lokalita 5'!F35</f>
        <v>60000</v>
      </c>
      <c r="BA59" s="83">
        <f>'SO 1.4 - Lokalita 5'!F36</f>
        <v>0</v>
      </c>
      <c r="BB59" s="83">
        <f>'SO 1.4 - Lokalita 5'!F37</f>
        <v>0</v>
      </c>
      <c r="BC59" s="83">
        <f>'SO 1.4 - Lokalita 5'!F38</f>
        <v>0</v>
      </c>
      <c r="BD59" s="85">
        <f>'SO 1.4 - Lokalita 5'!F39</f>
        <v>0</v>
      </c>
      <c r="BT59" s="25" t="s">
        <v>81</v>
      </c>
      <c r="BV59" s="25" t="s">
        <v>74</v>
      </c>
      <c r="BW59" s="25" t="s">
        <v>95</v>
      </c>
      <c r="BX59" s="25" t="s">
        <v>80</v>
      </c>
      <c r="CL59" s="25" t="s">
        <v>19</v>
      </c>
    </row>
    <row r="60" spans="1:91" s="3" customFormat="1" ht="16.5" customHeight="1" x14ac:dyDescent="0.2">
      <c r="A60" s="80" t="s">
        <v>82</v>
      </c>
      <c r="B60" s="45"/>
      <c r="C60" s="9"/>
      <c r="D60" s="9"/>
      <c r="E60" s="308" t="s">
        <v>96</v>
      </c>
      <c r="F60" s="308"/>
      <c r="G60" s="308"/>
      <c r="H60" s="308"/>
      <c r="I60" s="308"/>
      <c r="J60" s="9"/>
      <c r="K60" s="308" t="s">
        <v>97</v>
      </c>
      <c r="L60" s="308"/>
      <c r="M60" s="308"/>
      <c r="N60" s="308"/>
      <c r="O60" s="308"/>
      <c r="P60" s="308"/>
      <c r="Q60" s="308"/>
      <c r="R60" s="308"/>
      <c r="S60" s="308"/>
      <c r="T60" s="308"/>
      <c r="U60" s="308"/>
      <c r="V60" s="308"/>
      <c r="W60" s="308"/>
      <c r="X60" s="308"/>
      <c r="Y60" s="308"/>
      <c r="Z60" s="308"/>
      <c r="AA60" s="308"/>
      <c r="AB60" s="308"/>
      <c r="AC60" s="308"/>
      <c r="AD60" s="308"/>
      <c r="AE60" s="308"/>
      <c r="AF60" s="308"/>
      <c r="AG60" s="276">
        <f>'SO 1.5 - Lokalita 6'!J32</f>
        <v>60000</v>
      </c>
      <c r="AH60" s="277"/>
      <c r="AI60" s="277"/>
      <c r="AJ60" s="277"/>
      <c r="AK60" s="277"/>
      <c r="AL60" s="277"/>
      <c r="AM60" s="277"/>
      <c r="AN60" s="276">
        <f t="shared" si="0"/>
        <v>72600</v>
      </c>
      <c r="AO60" s="277"/>
      <c r="AP60" s="277"/>
      <c r="AQ60" s="81" t="s">
        <v>85</v>
      </c>
      <c r="AR60" s="45"/>
      <c r="AS60" s="82">
        <v>0</v>
      </c>
      <c r="AT60" s="83">
        <f t="shared" si="1"/>
        <v>12600</v>
      </c>
      <c r="AU60" s="84">
        <f>'SO 1.5 - Lokalita 6'!P101</f>
        <v>0</v>
      </c>
      <c r="AV60" s="83">
        <f>'SO 1.5 - Lokalita 6'!J35</f>
        <v>12600</v>
      </c>
      <c r="AW60" s="83">
        <f>'SO 1.5 - Lokalita 6'!J36</f>
        <v>0</v>
      </c>
      <c r="AX60" s="83">
        <f>'SO 1.5 - Lokalita 6'!J37</f>
        <v>0</v>
      </c>
      <c r="AY60" s="83">
        <f>'SO 1.5 - Lokalita 6'!J38</f>
        <v>0</v>
      </c>
      <c r="AZ60" s="83">
        <f>'SO 1.5 - Lokalita 6'!F35</f>
        <v>60000</v>
      </c>
      <c r="BA60" s="83">
        <f>'SO 1.5 - Lokalita 6'!F36</f>
        <v>0</v>
      </c>
      <c r="BB60" s="83">
        <f>'SO 1.5 - Lokalita 6'!F37</f>
        <v>0</v>
      </c>
      <c r="BC60" s="83">
        <f>'SO 1.5 - Lokalita 6'!F38</f>
        <v>0</v>
      </c>
      <c r="BD60" s="85">
        <f>'SO 1.5 - Lokalita 6'!F39</f>
        <v>0</v>
      </c>
      <c r="BT60" s="25" t="s">
        <v>81</v>
      </c>
      <c r="BV60" s="25" t="s">
        <v>74</v>
      </c>
      <c r="BW60" s="25" t="s">
        <v>98</v>
      </c>
      <c r="BX60" s="25" t="s">
        <v>80</v>
      </c>
      <c r="CL60" s="25" t="s">
        <v>19</v>
      </c>
    </row>
    <row r="61" spans="1:91" s="3" customFormat="1" ht="16.5" customHeight="1" x14ac:dyDescent="0.2">
      <c r="A61" s="80" t="s">
        <v>82</v>
      </c>
      <c r="B61" s="45"/>
      <c r="C61" s="9"/>
      <c r="D61" s="9"/>
      <c r="E61" s="308" t="s">
        <v>99</v>
      </c>
      <c r="F61" s="308"/>
      <c r="G61" s="308"/>
      <c r="H61" s="308"/>
      <c r="I61" s="308"/>
      <c r="J61" s="9"/>
      <c r="K61" s="308" t="s">
        <v>100</v>
      </c>
      <c r="L61" s="308"/>
      <c r="M61" s="308"/>
      <c r="N61" s="308"/>
      <c r="O61" s="308"/>
      <c r="P61" s="308"/>
      <c r="Q61" s="308"/>
      <c r="R61" s="308"/>
      <c r="S61" s="308"/>
      <c r="T61" s="308"/>
      <c r="U61" s="308"/>
      <c r="V61" s="308"/>
      <c r="W61" s="308"/>
      <c r="X61" s="308"/>
      <c r="Y61" s="308"/>
      <c r="Z61" s="308"/>
      <c r="AA61" s="308"/>
      <c r="AB61" s="308"/>
      <c r="AC61" s="308"/>
      <c r="AD61" s="308"/>
      <c r="AE61" s="308"/>
      <c r="AF61" s="308"/>
      <c r="AG61" s="276">
        <f>'SO 1.6 - Lokalita 7'!J32</f>
        <v>60000</v>
      </c>
      <c r="AH61" s="277"/>
      <c r="AI61" s="277"/>
      <c r="AJ61" s="277"/>
      <c r="AK61" s="277"/>
      <c r="AL61" s="277"/>
      <c r="AM61" s="277"/>
      <c r="AN61" s="276">
        <f t="shared" si="0"/>
        <v>72600</v>
      </c>
      <c r="AO61" s="277"/>
      <c r="AP61" s="277"/>
      <c r="AQ61" s="81" t="s">
        <v>85</v>
      </c>
      <c r="AR61" s="45"/>
      <c r="AS61" s="82">
        <v>0</v>
      </c>
      <c r="AT61" s="83">
        <f t="shared" si="1"/>
        <v>12600</v>
      </c>
      <c r="AU61" s="84">
        <f>'SO 1.6 - Lokalita 7'!P96</f>
        <v>0</v>
      </c>
      <c r="AV61" s="83">
        <f>'SO 1.6 - Lokalita 7'!J35</f>
        <v>12600</v>
      </c>
      <c r="AW61" s="83">
        <f>'SO 1.6 - Lokalita 7'!J36</f>
        <v>0</v>
      </c>
      <c r="AX61" s="83">
        <f>'SO 1.6 - Lokalita 7'!J37</f>
        <v>0</v>
      </c>
      <c r="AY61" s="83">
        <f>'SO 1.6 - Lokalita 7'!J38</f>
        <v>0</v>
      </c>
      <c r="AZ61" s="83">
        <f>'SO 1.6 - Lokalita 7'!F35</f>
        <v>60000</v>
      </c>
      <c r="BA61" s="83">
        <f>'SO 1.6 - Lokalita 7'!F36</f>
        <v>0</v>
      </c>
      <c r="BB61" s="83">
        <f>'SO 1.6 - Lokalita 7'!F37</f>
        <v>0</v>
      </c>
      <c r="BC61" s="83">
        <f>'SO 1.6 - Lokalita 7'!F38</f>
        <v>0</v>
      </c>
      <c r="BD61" s="85">
        <f>'SO 1.6 - Lokalita 7'!F39</f>
        <v>0</v>
      </c>
      <c r="BT61" s="25" t="s">
        <v>81</v>
      </c>
      <c r="BV61" s="25" t="s">
        <v>74</v>
      </c>
      <c r="BW61" s="25" t="s">
        <v>101</v>
      </c>
      <c r="BX61" s="25" t="s">
        <v>80</v>
      </c>
      <c r="CL61" s="25" t="s">
        <v>19</v>
      </c>
    </row>
    <row r="62" spans="1:91" s="3" customFormat="1" ht="16.5" customHeight="1" x14ac:dyDescent="0.2">
      <c r="A62" s="80" t="s">
        <v>82</v>
      </c>
      <c r="B62" s="45"/>
      <c r="C62" s="9"/>
      <c r="D62" s="9"/>
      <c r="E62" s="308" t="s">
        <v>102</v>
      </c>
      <c r="F62" s="308"/>
      <c r="G62" s="308"/>
      <c r="H62" s="308"/>
      <c r="I62" s="308"/>
      <c r="J62" s="9"/>
      <c r="K62" s="308" t="s">
        <v>103</v>
      </c>
      <c r="L62" s="308"/>
      <c r="M62" s="308"/>
      <c r="N62" s="308"/>
      <c r="O62" s="308"/>
      <c r="P62" s="308"/>
      <c r="Q62" s="308"/>
      <c r="R62" s="308"/>
      <c r="S62" s="308"/>
      <c r="T62" s="308"/>
      <c r="U62" s="308"/>
      <c r="V62" s="308"/>
      <c r="W62" s="308"/>
      <c r="X62" s="308"/>
      <c r="Y62" s="308"/>
      <c r="Z62" s="308"/>
      <c r="AA62" s="308"/>
      <c r="AB62" s="308"/>
      <c r="AC62" s="308"/>
      <c r="AD62" s="308"/>
      <c r="AE62" s="308"/>
      <c r="AF62" s="308"/>
      <c r="AG62" s="276">
        <f>'SO 1.7 - Lokalita 8'!J32</f>
        <v>60000</v>
      </c>
      <c r="AH62" s="277"/>
      <c r="AI62" s="277"/>
      <c r="AJ62" s="277"/>
      <c r="AK62" s="277"/>
      <c r="AL62" s="277"/>
      <c r="AM62" s="277"/>
      <c r="AN62" s="276">
        <f t="shared" si="0"/>
        <v>72600</v>
      </c>
      <c r="AO62" s="277"/>
      <c r="AP62" s="277"/>
      <c r="AQ62" s="81" t="s">
        <v>85</v>
      </c>
      <c r="AR62" s="45"/>
      <c r="AS62" s="82">
        <v>0</v>
      </c>
      <c r="AT62" s="83">
        <f t="shared" si="1"/>
        <v>12600</v>
      </c>
      <c r="AU62" s="84">
        <f>'SO 1.7 - Lokalita 8'!P97</f>
        <v>0</v>
      </c>
      <c r="AV62" s="83">
        <f>'SO 1.7 - Lokalita 8'!J35</f>
        <v>12600</v>
      </c>
      <c r="AW62" s="83">
        <f>'SO 1.7 - Lokalita 8'!J36</f>
        <v>0</v>
      </c>
      <c r="AX62" s="83">
        <f>'SO 1.7 - Lokalita 8'!J37</f>
        <v>0</v>
      </c>
      <c r="AY62" s="83">
        <f>'SO 1.7 - Lokalita 8'!J38</f>
        <v>0</v>
      </c>
      <c r="AZ62" s="83">
        <f>'SO 1.7 - Lokalita 8'!F35</f>
        <v>60000</v>
      </c>
      <c r="BA62" s="83">
        <f>'SO 1.7 - Lokalita 8'!F36</f>
        <v>0</v>
      </c>
      <c r="BB62" s="83">
        <f>'SO 1.7 - Lokalita 8'!F37</f>
        <v>0</v>
      </c>
      <c r="BC62" s="83">
        <f>'SO 1.7 - Lokalita 8'!F38</f>
        <v>0</v>
      </c>
      <c r="BD62" s="85">
        <f>'SO 1.7 - Lokalita 8'!F39</f>
        <v>0</v>
      </c>
      <c r="BT62" s="25" t="s">
        <v>81</v>
      </c>
      <c r="BV62" s="25" t="s">
        <v>74</v>
      </c>
      <c r="BW62" s="25" t="s">
        <v>104</v>
      </c>
      <c r="BX62" s="25" t="s">
        <v>80</v>
      </c>
      <c r="CL62" s="25" t="s">
        <v>19</v>
      </c>
    </row>
    <row r="63" spans="1:91" s="3" customFormat="1" ht="16.5" customHeight="1" x14ac:dyDescent="0.2">
      <c r="A63" s="80" t="s">
        <v>82</v>
      </c>
      <c r="B63" s="45"/>
      <c r="C63" s="9"/>
      <c r="D63" s="9"/>
      <c r="E63" s="308" t="s">
        <v>105</v>
      </c>
      <c r="F63" s="308"/>
      <c r="G63" s="308"/>
      <c r="H63" s="308"/>
      <c r="I63" s="308"/>
      <c r="J63" s="9"/>
      <c r="K63" s="308" t="s">
        <v>106</v>
      </c>
      <c r="L63" s="308"/>
      <c r="M63" s="308"/>
      <c r="N63" s="308"/>
      <c r="O63" s="308"/>
      <c r="P63" s="308"/>
      <c r="Q63" s="308"/>
      <c r="R63" s="308"/>
      <c r="S63" s="308"/>
      <c r="T63" s="308"/>
      <c r="U63" s="308"/>
      <c r="V63" s="308"/>
      <c r="W63" s="308"/>
      <c r="X63" s="308"/>
      <c r="Y63" s="308"/>
      <c r="Z63" s="308"/>
      <c r="AA63" s="308"/>
      <c r="AB63" s="308"/>
      <c r="AC63" s="308"/>
      <c r="AD63" s="308"/>
      <c r="AE63" s="308"/>
      <c r="AF63" s="308"/>
      <c r="AG63" s="276">
        <f>'SO 1.8 - Lokalita 9'!J32</f>
        <v>60000</v>
      </c>
      <c r="AH63" s="277"/>
      <c r="AI63" s="277"/>
      <c r="AJ63" s="277"/>
      <c r="AK63" s="277"/>
      <c r="AL63" s="277"/>
      <c r="AM63" s="277"/>
      <c r="AN63" s="276">
        <f t="shared" si="0"/>
        <v>72600</v>
      </c>
      <c r="AO63" s="277"/>
      <c r="AP63" s="277"/>
      <c r="AQ63" s="81" t="s">
        <v>85</v>
      </c>
      <c r="AR63" s="45"/>
      <c r="AS63" s="82">
        <v>0</v>
      </c>
      <c r="AT63" s="83">
        <f t="shared" si="1"/>
        <v>12600</v>
      </c>
      <c r="AU63" s="84">
        <f>'SO 1.8 - Lokalita 9'!P96</f>
        <v>0</v>
      </c>
      <c r="AV63" s="83">
        <f>'SO 1.8 - Lokalita 9'!J35</f>
        <v>12600</v>
      </c>
      <c r="AW63" s="83">
        <f>'SO 1.8 - Lokalita 9'!J36</f>
        <v>0</v>
      </c>
      <c r="AX63" s="83">
        <f>'SO 1.8 - Lokalita 9'!J37</f>
        <v>0</v>
      </c>
      <c r="AY63" s="83">
        <f>'SO 1.8 - Lokalita 9'!J38</f>
        <v>0</v>
      </c>
      <c r="AZ63" s="83">
        <f>'SO 1.8 - Lokalita 9'!F35</f>
        <v>60000</v>
      </c>
      <c r="BA63" s="83">
        <f>'SO 1.8 - Lokalita 9'!F36</f>
        <v>0</v>
      </c>
      <c r="BB63" s="83">
        <f>'SO 1.8 - Lokalita 9'!F37</f>
        <v>0</v>
      </c>
      <c r="BC63" s="83">
        <f>'SO 1.8 - Lokalita 9'!F38</f>
        <v>0</v>
      </c>
      <c r="BD63" s="85">
        <f>'SO 1.8 - Lokalita 9'!F39</f>
        <v>0</v>
      </c>
      <c r="BT63" s="25" t="s">
        <v>81</v>
      </c>
      <c r="BV63" s="25" t="s">
        <v>74</v>
      </c>
      <c r="BW63" s="25" t="s">
        <v>107</v>
      </c>
      <c r="BX63" s="25" t="s">
        <v>80</v>
      </c>
      <c r="CL63" s="25" t="s">
        <v>19</v>
      </c>
    </row>
    <row r="64" spans="1:91" s="6" customFormat="1" ht="16.5" customHeight="1" x14ac:dyDescent="0.2">
      <c r="B64" s="71"/>
      <c r="C64" s="72"/>
      <c r="D64" s="312" t="s">
        <v>108</v>
      </c>
      <c r="E64" s="312"/>
      <c r="F64" s="312"/>
      <c r="G64" s="312"/>
      <c r="H64" s="312"/>
      <c r="I64" s="73"/>
      <c r="J64" s="312" t="s">
        <v>109</v>
      </c>
      <c r="K64" s="312"/>
      <c r="L64" s="312"/>
      <c r="M64" s="312"/>
      <c r="N64" s="312"/>
      <c r="O64" s="312"/>
      <c r="P64" s="312"/>
      <c r="Q64" s="312"/>
      <c r="R64" s="312"/>
      <c r="S64" s="312"/>
      <c r="T64" s="312"/>
      <c r="U64" s="312"/>
      <c r="V64" s="312"/>
      <c r="W64" s="312"/>
      <c r="X64" s="312"/>
      <c r="Y64" s="312"/>
      <c r="Z64" s="312"/>
      <c r="AA64" s="312"/>
      <c r="AB64" s="312"/>
      <c r="AC64" s="312"/>
      <c r="AD64" s="312"/>
      <c r="AE64" s="312"/>
      <c r="AF64" s="312"/>
      <c r="AG64" s="280">
        <f>ROUND(SUM(AG65:AG66),2)</f>
        <v>0</v>
      </c>
      <c r="AH64" s="281"/>
      <c r="AI64" s="281"/>
      <c r="AJ64" s="281"/>
      <c r="AK64" s="281"/>
      <c r="AL64" s="281"/>
      <c r="AM64" s="281"/>
      <c r="AN64" s="310">
        <f t="shared" si="0"/>
        <v>0</v>
      </c>
      <c r="AO64" s="281"/>
      <c r="AP64" s="281"/>
      <c r="AQ64" s="74" t="s">
        <v>78</v>
      </c>
      <c r="AR64" s="71"/>
      <c r="AS64" s="75">
        <f>ROUND(SUM(AS65:AS66),2)</f>
        <v>0</v>
      </c>
      <c r="AT64" s="76">
        <f t="shared" si="1"/>
        <v>0</v>
      </c>
      <c r="AU64" s="77">
        <f>ROUND(SUM(AU65:AU66),5)</f>
        <v>0</v>
      </c>
      <c r="AV64" s="76">
        <f>ROUND(AZ64*L29,2)</f>
        <v>0</v>
      </c>
      <c r="AW64" s="76">
        <f>ROUND(BA64*L30,2)</f>
        <v>0</v>
      </c>
      <c r="AX64" s="76">
        <f>ROUND(BB64*L29,2)</f>
        <v>0</v>
      </c>
      <c r="AY64" s="76">
        <f>ROUND(BC64*L30,2)</f>
        <v>0</v>
      </c>
      <c r="AZ64" s="76">
        <f>ROUND(SUM(AZ65:AZ66),2)</f>
        <v>0</v>
      </c>
      <c r="BA64" s="76">
        <f>ROUND(SUM(BA65:BA66),2)</f>
        <v>0</v>
      </c>
      <c r="BB64" s="76">
        <f>ROUND(SUM(BB65:BB66),2)</f>
        <v>0</v>
      </c>
      <c r="BC64" s="76">
        <f>ROUND(SUM(BC65:BC66),2)</f>
        <v>0</v>
      </c>
      <c r="BD64" s="78">
        <f>ROUND(SUM(BD65:BD66),2)</f>
        <v>0</v>
      </c>
      <c r="BS64" s="79" t="s">
        <v>71</v>
      </c>
      <c r="BT64" s="79" t="s">
        <v>79</v>
      </c>
      <c r="BU64" s="79" t="s">
        <v>73</v>
      </c>
      <c r="BV64" s="79" t="s">
        <v>74</v>
      </c>
      <c r="BW64" s="79" t="s">
        <v>110</v>
      </c>
      <c r="BX64" s="79" t="s">
        <v>5</v>
      </c>
      <c r="CL64" s="79" t="s">
        <v>19</v>
      </c>
      <c r="CM64" s="79" t="s">
        <v>81</v>
      </c>
    </row>
    <row r="65" spans="1:90" s="3" customFormat="1" ht="16.5" customHeight="1" x14ac:dyDescent="0.2">
      <c r="A65" s="80" t="s">
        <v>82</v>
      </c>
      <c r="B65" s="45"/>
      <c r="C65" s="9"/>
      <c r="D65" s="9"/>
      <c r="E65" s="308" t="s">
        <v>111</v>
      </c>
      <c r="F65" s="308"/>
      <c r="G65" s="308"/>
      <c r="H65" s="308"/>
      <c r="I65" s="308"/>
      <c r="J65" s="9"/>
      <c r="K65" s="308" t="s">
        <v>112</v>
      </c>
      <c r="L65" s="308"/>
      <c r="M65" s="308"/>
      <c r="N65" s="308"/>
      <c r="O65" s="308"/>
      <c r="P65" s="308"/>
      <c r="Q65" s="308"/>
      <c r="R65" s="308"/>
      <c r="S65" s="308"/>
      <c r="T65" s="308"/>
      <c r="U65" s="308"/>
      <c r="V65" s="308"/>
      <c r="W65" s="308"/>
      <c r="X65" s="308"/>
      <c r="Y65" s="308"/>
      <c r="Z65" s="308"/>
      <c r="AA65" s="308"/>
      <c r="AB65" s="308"/>
      <c r="AC65" s="308"/>
      <c r="AD65" s="308"/>
      <c r="AE65" s="308"/>
      <c r="AF65" s="308"/>
      <c r="AG65" s="276">
        <f>'SO 2.A - Parkování A'!J32</f>
        <v>0</v>
      </c>
      <c r="AH65" s="277"/>
      <c r="AI65" s="277"/>
      <c r="AJ65" s="277"/>
      <c r="AK65" s="277"/>
      <c r="AL65" s="277"/>
      <c r="AM65" s="277"/>
      <c r="AN65" s="276">
        <f t="shared" si="0"/>
        <v>0</v>
      </c>
      <c r="AO65" s="277"/>
      <c r="AP65" s="277"/>
      <c r="AQ65" s="81" t="s">
        <v>85</v>
      </c>
      <c r="AR65" s="45"/>
      <c r="AS65" s="82">
        <v>0</v>
      </c>
      <c r="AT65" s="83">
        <f t="shared" si="1"/>
        <v>0</v>
      </c>
      <c r="AU65" s="84">
        <f>'SO 2.A - Parkování A'!P95</f>
        <v>0</v>
      </c>
      <c r="AV65" s="83">
        <f>'SO 2.A - Parkování A'!J35</f>
        <v>0</v>
      </c>
      <c r="AW65" s="83">
        <f>'SO 2.A - Parkování A'!J36</f>
        <v>0</v>
      </c>
      <c r="AX65" s="83">
        <f>'SO 2.A - Parkování A'!J37</f>
        <v>0</v>
      </c>
      <c r="AY65" s="83">
        <f>'SO 2.A - Parkování A'!J38</f>
        <v>0</v>
      </c>
      <c r="AZ65" s="83">
        <f>'SO 2.A - Parkování A'!F35</f>
        <v>0</v>
      </c>
      <c r="BA65" s="83">
        <f>'SO 2.A - Parkování A'!F36</f>
        <v>0</v>
      </c>
      <c r="BB65" s="83">
        <f>'SO 2.A - Parkování A'!F37</f>
        <v>0</v>
      </c>
      <c r="BC65" s="83">
        <f>'SO 2.A - Parkování A'!F38</f>
        <v>0</v>
      </c>
      <c r="BD65" s="85">
        <f>'SO 2.A - Parkování A'!F39</f>
        <v>0</v>
      </c>
      <c r="BT65" s="25" t="s">
        <v>81</v>
      </c>
      <c r="BV65" s="25" t="s">
        <v>74</v>
      </c>
      <c r="BW65" s="25" t="s">
        <v>113</v>
      </c>
      <c r="BX65" s="25" t="s">
        <v>110</v>
      </c>
      <c r="CL65" s="25" t="s">
        <v>19</v>
      </c>
    </row>
    <row r="66" spans="1:90" s="3" customFormat="1" ht="16.5" customHeight="1" x14ac:dyDescent="0.2">
      <c r="A66" s="80" t="s">
        <v>82</v>
      </c>
      <c r="B66" s="45"/>
      <c r="C66" s="9"/>
      <c r="D66" s="9"/>
      <c r="E66" s="308" t="s">
        <v>114</v>
      </c>
      <c r="F66" s="308"/>
      <c r="G66" s="308"/>
      <c r="H66" s="308"/>
      <c r="I66" s="308"/>
      <c r="J66" s="9"/>
      <c r="K66" s="308" t="s">
        <v>115</v>
      </c>
      <c r="L66" s="308"/>
      <c r="M66" s="308"/>
      <c r="N66" s="308"/>
      <c r="O66" s="308"/>
      <c r="P66" s="308"/>
      <c r="Q66" s="308"/>
      <c r="R66" s="308"/>
      <c r="S66" s="308"/>
      <c r="T66" s="308"/>
      <c r="U66" s="308"/>
      <c r="V66" s="308"/>
      <c r="W66" s="308"/>
      <c r="X66" s="308"/>
      <c r="Y66" s="308"/>
      <c r="Z66" s="308"/>
      <c r="AA66" s="308"/>
      <c r="AB66" s="308"/>
      <c r="AC66" s="308"/>
      <c r="AD66" s="308"/>
      <c r="AE66" s="308"/>
      <c r="AF66" s="308"/>
      <c r="AG66" s="276">
        <f>'SO 2.B - Parkování B'!J32</f>
        <v>0</v>
      </c>
      <c r="AH66" s="277"/>
      <c r="AI66" s="277"/>
      <c r="AJ66" s="277"/>
      <c r="AK66" s="277"/>
      <c r="AL66" s="277"/>
      <c r="AM66" s="277"/>
      <c r="AN66" s="276">
        <f t="shared" si="0"/>
        <v>0</v>
      </c>
      <c r="AO66" s="277"/>
      <c r="AP66" s="277"/>
      <c r="AQ66" s="81" t="s">
        <v>85</v>
      </c>
      <c r="AR66" s="45"/>
      <c r="AS66" s="86">
        <v>0</v>
      </c>
      <c r="AT66" s="87">
        <f t="shared" si="1"/>
        <v>0</v>
      </c>
      <c r="AU66" s="88">
        <f>'SO 2.B - Parkování B'!P95</f>
        <v>0</v>
      </c>
      <c r="AV66" s="87">
        <f>'SO 2.B - Parkování B'!J35</f>
        <v>0</v>
      </c>
      <c r="AW66" s="87">
        <f>'SO 2.B - Parkování B'!J36</f>
        <v>0</v>
      </c>
      <c r="AX66" s="87">
        <f>'SO 2.B - Parkování B'!J37</f>
        <v>0</v>
      </c>
      <c r="AY66" s="87">
        <f>'SO 2.B - Parkování B'!J38</f>
        <v>0</v>
      </c>
      <c r="AZ66" s="87">
        <f>'SO 2.B - Parkování B'!F35</f>
        <v>0</v>
      </c>
      <c r="BA66" s="87">
        <f>'SO 2.B - Parkování B'!F36</f>
        <v>0</v>
      </c>
      <c r="BB66" s="87">
        <f>'SO 2.B - Parkování B'!F37</f>
        <v>0</v>
      </c>
      <c r="BC66" s="87">
        <f>'SO 2.B - Parkování B'!F38</f>
        <v>0</v>
      </c>
      <c r="BD66" s="89">
        <f>'SO 2.B - Parkování B'!F39</f>
        <v>0</v>
      </c>
      <c r="BT66" s="25" t="s">
        <v>81</v>
      </c>
      <c r="BV66" s="25" t="s">
        <v>74</v>
      </c>
      <c r="BW66" s="25" t="s">
        <v>116</v>
      </c>
      <c r="BX66" s="25" t="s">
        <v>110</v>
      </c>
      <c r="CL66" s="25" t="s">
        <v>19</v>
      </c>
    </row>
    <row r="67" spans="1:90" s="1" customFormat="1" ht="30" customHeight="1" x14ac:dyDescent="0.2">
      <c r="B67" s="32"/>
      <c r="AR67" s="32"/>
    </row>
    <row r="68" spans="1:90" s="1" customFormat="1" ht="6.95" customHeight="1" x14ac:dyDescent="0.2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32"/>
    </row>
  </sheetData>
  <sheetProtection algorithmName="SHA-512" hashValue="wyn0ntvmGRKQu1eVXNpinC2FdUnEoGS7JHqQ7lgkZ34WWaXLnMKLmlXolPZftVHvS9/W2yA9DUY6ZwW2BmbuUQ==" saltValue="X/w8eqPXCCZ8sXO6qyQFWgXcPC3OLYzXL28errleVJcuW6HVKHlirKEHoelS0FdXx8QwCQbv6voWRKcp/8036g==" spinCount="100000" sheet="1" objects="1" scenarios="1" formatColumns="0" formatRows="0"/>
  <mergeCells count="86">
    <mergeCell ref="C52:G52"/>
    <mergeCell ref="D64:H64"/>
    <mergeCell ref="D55:H55"/>
    <mergeCell ref="E61:I61"/>
    <mergeCell ref="E58:I58"/>
    <mergeCell ref="E57:I57"/>
    <mergeCell ref="E60:I60"/>
    <mergeCell ref="E56:I56"/>
    <mergeCell ref="E59:I59"/>
    <mergeCell ref="E62:I62"/>
    <mergeCell ref="E63:I63"/>
    <mergeCell ref="I52:AF52"/>
    <mergeCell ref="J64:AF64"/>
    <mergeCell ref="J55:AF55"/>
    <mergeCell ref="K62:AF62"/>
    <mergeCell ref="K61:AF61"/>
    <mergeCell ref="K58:AF58"/>
    <mergeCell ref="K59:AF59"/>
    <mergeCell ref="K56:AF56"/>
    <mergeCell ref="K60:AF60"/>
    <mergeCell ref="K63:AF63"/>
    <mergeCell ref="K57:AF57"/>
    <mergeCell ref="L45:AO45"/>
    <mergeCell ref="E65:I65"/>
    <mergeCell ref="K65:AF65"/>
    <mergeCell ref="E66:I66"/>
    <mergeCell ref="K66:AF66"/>
    <mergeCell ref="AG54:AM54"/>
    <mergeCell ref="AG64:AM64"/>
    <mergeCell ref="AN64:AP64"/>
    <mergeCell ref="AN59:AP59"/>
    <mergeCell ref="AN55:AP55"/>
    <mergeCell ref="AN61:AP61"/>
    <mergeCell ref="AN56:AP56"/>
    <mergeCell ref="AN60:AP60"/>
    <mergeCell ref="AN57:AP57"/>
    <mergeCell ref="AN62:AP62"/>
    <mergeCell ref="AN58:AP58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9:AM59"/>
    <mergeCell ref="AG62:AM62"/>
    <mergeCell ref="AG61:AM61"/>
    <mergeCell ref="AG63:AM63"/>
    <mergeCell ref="AG60:AM60"/>
    <mergeCell ref="AG58:AM58"/>
    <mergeCell ref="AG57:AM57"/>
    <mergeCell ref="AG56:AM56"/>
    <mergeCell ref="AG55:AM55"/>
    <mergeCell ref="AG52:AM52"/>
    <mergeCell ref="AM47:AN47"/>
    <mergeCell ref="AM49:AP49"/>
    <mergeCell ref="AM50:AP50"/>
    <mergeCell ref="AN63:AP63"/>
    <mergeCell ref="AN52:AP52"/>
    <mergeCell ref="AS49:AT51"/>
    <mergeCell ref="AN65:AP65"/>
    <mergeCell ref="AG65:AM65"/>
    <mergeCell ref="AN66:AP66"/>
    <mergeCell ref="AG66:AM66"/>
    <mergeCell ref="AN54:AP54"/>
  </mergeCells>
  <hyperlinks>
    <hyperlink ref="A56" location="'SO 1.1 - Lokalita 1'!C2" display="/" xr:uid="{00000000-0004-0000-0000-000000000000}"/>
    <hyperlink ref="A57" location="'SO 1.2 - Lokalita 2'!C2" display="/" xr:uid="{00000000-0004-0000-0000-000001000000}"/>
    <hyperlink ref="A58" location="'SO 1.3 - Lokalita 4'!C2" display="/" xr:uid="{00000000-0004-0000-0000-000002000000}"/>
    <hyperlink ref="A59" location="'SO 1.4 - Lokalita 5'!C2" display="/" xr:uid="{00000000-0004-0000-0000-000003000000}"/>
    <hyperlink ref="A60" location="'SO 1.5 - Lokalita 6'!C2" display="/" xr:uid="{00000000-0004-0000-0000-000004000000}"/>
    <hyperlink ref="A61" location="'SO 1.6 - Lokalita 7'!C2" display="/" xr:uid="{00000000-0004-0000-0000-000005000000}"/>
    <hyperlink ref="A62" location="'SO 1.7 - Lokalita 8'!C2" display="/" xr:uid="{00000000-0004-0000-0000-000006000000}"/>
    <hyperlink ref="A63" location="'SO 1.8 - Lokalita 9'!C2" display="/" xr:uid="{00000000-0004-0000-0000-000007000000}"/>
    <hyperlink ref="A65" location="'SO 2.A - Parkování A'!C2" display="/" xr:uid="{00000000-0004-0000-0000-000008000000}"/>
    <hyperlink ref="A66" location="'SO 2.B - Parkování B'!C2" display="/" xr:uid="{00000000-0004-0000-0000-00000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248"/>
  <sheetViews>
    <sheetView showGridLines="0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113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5" customHeight="1" x14ac:dyDescent="0.2">
      <c r="B4" s="20"/>
      <c r="D4" s="21" t="s">
        <v>117</v>
      </c>
      <c r="L4" s="20"/>
      <c r="M4" s="90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14" t="str">
        <f>'Rekapitulace stavby'!K6</f>
        <v>Polopodzemní kontejnery Kamenná - V. etapa</v>
      </c>
      <c r="F7" s="315"/>
      <c r="G7" s="315"/>
      <c r="H7" s="315"/>
      <c r="L7" s="20"/>
    </row>
    <row r="8" spans="2:46" ht="12" customHeight="1" x14ac:dyDescent="0.2">
      <c r="B8" s="20"/>
      <c r="D8" s="27" t="s">
        <v>118</v>
      </c>
      <c r="L8" s="20"/>
    </row>
    <row r="9" spans="2:46" s="1" customFormat="1" ht="16.5" customHeight="1" x14ac:dyDescent="0.2">
      <c r="B9" s="32"/>
      <c r="E9" s="314" t="s">
        <v>1067</v>
      </c>
      <c r="F9" s="313"/>
      <c r="G9" s="313"/>
      <c r="H9" s="313"/>
      <c r="L9" s="32"/>
    </row>
    <row r="10" spans="2:46" s="1" customFormat="1" ht="12" customHeight="1" x14ac:dyDescent="0.2">
      <c r="B10" s="32"/>
      <c r="D10" s="27" t="s">
        <v>120</v>
      </c>
      <c r="L10" s="32"/>
    </row>
    <row r="11" spans="2:46" s="1" customFormat="1" ht="16.5" customHeight="1" x14ac:dyDescent="0.2">
      <c r="B11" s="32"/>
      <c r="E11" s="306" t="s">
        <v>1068</v>
      </c>
      <c r="F11" s="313"/>
      <c r="G11" s="313"/>
      <c r="H11" s="313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20. 10. 2025</v>
      </c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25</v>
      </c>
      <c r="I16" s="27" t="s">
        <v>26</v>
      </c>
      <c r="J16" s="25" t="s">
        <v>19</v>
      </c>
      <c r="L16" s="32"/>
    </row>
    <row r="17" spans="2:12" s="1" customFormat="1" ht="18" customHeight="1" x14ac:dyDescent="0.2">
      <c r="B17" s="32"/>
      <c r="E17" s="25" t="s">
        <v>27</v>
      </c>
      <c r="I17" s="27" t="s">
        <v>28</v>
      </c>
      <c r="J17" s="25" t="s">
        <v>19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29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6" t="str">
        <f>'Rekapitulace stavby'!E14</f>
        <v>Vyplň údaj</v>
      </c>
      <c r="F20" s="298"/>
      <c r="G20" s="298"/>
      <c r="H20" s="298"/>
      <c r="I20" s="27" t="s">
        <v>28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31</v>
      </c>
      <c r="I22" s="27" t="s">
        <v>26</v>
      </c>
      <c r="J22" s="25" t="s">
        <v>19</v>
      </c>
      <c r="L22" s="32"/>
    </row>
    <row r="23" spans="2:12" s="1" customFormat="1" ht="18" customHeight="1" x14ac:dyDescent="0.2">
      <c r="B23" s="32"/>
      <c r="E23" s="25" t="s">
        <v>32</v>
      </c>
      <c r="I23" s="27" t="s">
        <v>28</v>
      </c>
      <c r="J23" s="25" t="s">
        <v>19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34</v>
      </c>
      <c r="I25" s="27" t="s">
        <v>26</v>
      </c>
      <c r="J25" s="25" t="s">
        <v>19</v>
      </c>
      <c r="L25" s="32"/>
    </row>
    <row r="26" spans="2:12" s="1" customFormat="1" ht="18" customHeight="1" x14ac:dyDescent="0.2">
      <c r="B26" s="32"/>
      <c r="E26" s="25" t="s">
        <v>35</v>
      </c>
      <c r="I26" s="27" t="s">
        <v>28</v>
      </c>
      <c r="J26" s="25" t="s">
        <v>19</v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36</v>
      </c>
      <c r="L28" s="32"/>
    </row>
    <row r="29" spans="2:12" s="7" customFormat="1" ht="16.5" customHeight="1" x14ac:dyDescent="0.2">
      <c r="B29" s="91"/>
      <c r="E29" s="302" t="s">
        <v>19</v>
      </c>
      <c r="F29" s="302"/>
      <c r="G29" s="302"/>
      <c r="H29" s="302"/>
      <c r="L29" s="91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 x14ac:dyDescent="0.2">
      <c r="B32" s="32"/>
      <c r="D32" s="92" t="s">
        <v>38</v>
      </c>
      <c r="J32" s="63">
        <f>ROUND(J95, 2)</f>
        <v>0</v>
      </c>
      <c r="L32" s="32"/>
    </row>
    <row r="33" spans="2:12" s="1" customFormat="1" ht="6.95" customHeight="1" x14ac:dyDescent="0.2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 x14ac:dyDescent="0.2">
      <c r="B34" s="32"/>
      <c r="F34" s="35" t="s">
        <v>40</v>
      </c>
      <c r="I34" s="35" t="s">
        <v>39</v>
      </c>
      <c r="J34" s="35" t="s">
        <v>41</v>
      </c>
      <c r="L34" s="32"/>
    </row>
    <row r="35" spans="2:12" s="1" customFormat="1" ht="14.45" customHeight="1" x14ac:dyDescent="0.2">
      <c r="B35" s="32"/>
      <c r="D35" s="52" t="s">
        <v>42</v>
      </c>
      <c r="E35" s="27" t="s">
        <v>43</v>
      </c>
      <c r="F35" s="83">
        <f>ROUND((SUM(BE95:BE247)),  2)</f>
        <v>0</v>
      </c>
      <c r="I35" s="93">
        <v>0.21</v>
      </c>
      <c r="J35" s="83">
        <f>ROUND(((SUM(BE95:BE247))*I35),  2)</f>
        <v>0</v>
      </c>
      <c r="L35" s="32"/>
    </row>
    <row r="36" spans="2:12" s="1" customFormat="1" ht="14.45" customHeight="1" x14ac:dyDescent="0.2">
      <c r="B36" s="32"/>
      <c r="E36" s="27" t="s">
        <v>44</v>
      </c>
      <c r="F36" s="83">
        <f>ROUND((SUM(BF95:BF247)),  2)</f>
        <v>0</v>
      </c>
      <c r="I36" s="93">
        <v>0.12</v>
      </c>
      <c r="J36" s="83">
        <f>ROUND(((SUM(BF95:BF247))*I36),  2)</f>
        <v>0</v>
      </c>
      <c r="L36" s="32"/>
    </row>
    <row r="37" spans="2:12" s="1" customFormat="1" ht="14.45" hidden="1" customHeight="1" x14ac:dyDescent="0.2">
      <c r="B37" s="32"/>
      <c r="E37" s="27" t="s">
        <v>45</v>
      </c>
      <c r="F37" s="83">
        <f>ROUND((SUM(BG95:BG247)),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 x14ac:dyDescent="0.2">
      <c r="B38" s="32"/>
      <c r="E38" s="27" t="s">
        <v>46</v>
      </c>
      <c r="F38" s="83">
        <f>ROUND((SUM(BH95:BH247)),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 x14ac:dyDescent="0.2">
      <c r="B39" s="32"/>
      <c r="E39" s="27" t="s">
        <v>47</v>
      </c>
      <c r="F39" s="83">
        <f>ROUND((SUM(BI95:BI247)),  2)</f>
        <v>0</v>
      </c>
      <c r="I39" s="93">
        <v>0</v>
      </c>
      <c r="J39" s="83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4"/>
      <c r="D41" s="95" t="s">
        <v>48</v>
      </c>
      <c r="E41" s="54"/>
      <c r="F41" s="54"/>
      <c r="G41" s="96" t="s">
        <v>49</v>
      </c>
      <c r="H41" s="97" t="s">
        <v>50</v>
      </c>
      <c r="I41" s="54"/>
      <c r="J41" s="98">
        <f>SUM(J32:J39)</f>
        <v>0</v>
      </c>
      <c r="K41" s="99"/>
      <c r="L41" s="32"/>
    </row>
    <row r="42" spans="2:12" s="1" customFormat="1" ht="14.45" customHeight="1" x14ac:dyDescent="0.2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 x14ac:dyDescent="0.2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 x14ac:dyDescent="0.2">
      <c r="B47" s="32"/>
      <c r="C47" s="21" t="s">
        <v>122</v>
      </c>
      <c r="L47" s="32"/>
    </row>
    <row r="48" spans="2:12" s="1" customFormat="1" ht="6.95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14" t="str">
        <f>E7</f>
        <v>Polopodzemní kontejnery Kamenná - V. etapa</v>
      </c>
      <c r="F50" s="315"/>
      <c r="G50" s="315"/>
      <c r="H50" s="315"/>
      <c r="L50" s="32"/>
    </row>
    <row r="51" spans="2:47" ht="12" customHeight="1" x14ac:dyDescent="0.2">
      <c r="B51" s="20"/>
      <c r="C51" s="27" t="s">
        <v>118</v>
      </c>
      <c r="L51" s="20"/>
    </row>
    <row r="52" spans="2:47" s="1" customFormat="1" ht="16.5" customHeight="1" x14ac:dyDescent="0.2">
      <c r="B52" s="32"/>
      <c r="E52" s="314" t="s">
        <v>1067</v>
      </c>
      <c r="F52" s="313"/>
      <c r="G52" s="313"/>
      <c r="H52" s="313"/>
      <c r="L52" s="32"/>
    </row>
    <row r="53" spans="2:47" s="1" customFormat="1" ht="12" customHeight="1" x14ac:dyDescent="0.2">
      <c r="B53" s="32"/>
      <c r="C53" s="27" t="s">
        <v>120</v>
      </c>
      <c r="L53" s="32"/>
    </row>
    <row r="54" spans="2:47" s="1" customFormat="1" ht="16.5" customHeight="1" x14ac:dyDescent="0.2">
      <c r="B54" s="32"/>
      <c r="E54" s="306" t="str">
        <f>E11</f>
        <v>SO 2.A - Parkování A</v>
      </c>
      <c r="F54" s="313"/>
      <c r="G54" s="313"/>
      <c r="H54" s="313"/>
      <c r="L54" s="32"/>
    </row>
    <row r="55" spans="2:47" s="1" customFormat="1" ht="6.95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>Chomutov</v>
      </c>
      <c r="I56" s="27" t="s">
        <v>23</v>
      </c>
      <c r="J56" s="49" t="str">
        <f>IF(J14="","",J14)</f>
        <v>20. 10. 2025</v>
      </c>
      <c r="L56" s="32"/>
    </row>
    <row r="57" spans="2:47" s="1" customFormat="1" ht="6.95" customHeight="1" x14ac:dyDescent="0.2">
      <c r="B57" s="32"/>
      <c r="L57" s="32"/>
    </row>
    <row r="58" spans="2:47" s="1" customFormat="1" ht="15.2" customHeight="1" x14ac:dyDescent="0.2">
      <c r="B58" s="32"/>
      <c r="C58" s="27" t="s">
        <v>25</v>
      </c>
      <c r="F58" s="25" t="str">
        <f>E17</f>
        <v>Statutární město Chomutov</v>
      </c>
      <c r="I58" s="27" t="s">
        <v>31</v>
      </c>
      <c r="J58" s="30" t="str">
        <f>E23</f>
        <v>KAP Atelier s.r.o.</v>
      </c>
      <c r="L58" s="32"/>
    </row>
    <row r="59" spans="2:47" s="1" customFormat="1" ht="15.2" customHeight="1" x14ac:dyDescent="0.2">
      <c r="B59" s="32"/>
      <c r="C59" s="27" t="s">
        <v>29</v>
      </c>
      <c r="F59" s="25" t="str">
        <f>IF(E20="","",E20)</f>
        <v>Vyplň údaj</v>
      </c>
      <c r="I59" s="27" t="s">
        <v>34</v>
      </c>
      <c r="J59" s="30" t="str">
        <f>E26</f>
        <v>NOKU s.r.o.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100" t="s">
        <v>123</v>
      </c>
      <c r="D61" s="94"/>
      <c r="E61" s="94"/>
      <c r="F61" s="94"/>
      <c r="G61" s="94"/>
      <c r="H61" s="94"/>
      <c r="I61" s="94"/>
      <c r="J61" s="101" t="s">
        <v>124</v>
      </c>
      <c r="K61" s="94"/>
      <c r="L61" s="32"/>
    </row>
    <row r="62" spans="2:47" s="1" customFormat="1" ht="10.35" customHeight="1" x14ac:dyDescent="0.2">
      <c r="B62" s="32"/>
      <c r="L62" s="32"/>
    </row>
    <row r="63" spans="2:47" s="1" customFormat="1" ht="22.9" customHeight="1" x14ac:dyDescent="0.2">
      <c r="B63" s="32"/>
      <c r="C63" s="102" t="s">
        <v>70</v>
      </c>
      <c r="J63" s="63">
        <f>J95</f>
        <v>0</v>
      </c>
      <c r="L63" s="32"/>
      <c r="AU63" s="17" t="s">
        <v>125</v>
      </c>
    </row>
    <row r="64" spans="2:47" s="8" customFormat="1" ht="24.95" customHeight="1" x14ac:dyDescent="0.2">
      <c r="B64" s="103"/>
      <c r="D64" s="104" t="s">
        <v>126</v>
      </c>
      <c r="E64" s="105"/>
      <c r="F64" s="105"/>
      <c r="G64" s="105"/>
      <c r="H64" s="105"/>
      <c r="I64" s="105"/>
      <c r="J64" s="106">
        <f>J96</f>
        <v>0</v>
      </c>
      <c r="L64" s="103"/>
    </row>
    <row r="65" spans="2:12" s="9" customFormat="1" ht="19.899999999999999" customHeight="1" x14ac:dyDescent="0.2">
      <c r="B65" s="107"/>
      <c r="D65" s="108" t="s">
        <v>127</v>
      </c>
      <c r="E65" s="109"/>
      <c r="F65" s="109"/>
      <c r="G65" s="109"/>
      <c r="H65" s="109"/>
      <c r="I65" s="109"/>
      <c r="J65" s="110">
        <f>J97</f>
        <v>0</v>
      </c>
      <c r="L65" s="107"/>
    </row>
    <row r="66" spans="2:12" s="9" customFormat="1" ht="19.899999999999999" customHeight="1" x14ac:dyDescent="0.2">
      <c r="B66" s="107"/>
      <c r="D66" s="108" t="s">
        <v>129</v>
      </c>
      <c r="E66" s="109"/>
      <c r="F66" s="109"/>
      <c r="G66" s="109"/>
      <c r="H66" s="109"/>
      <c r="I66" s="109"/>
      <c r="J66" s="110">
        <f>J160</f>
        <v>0</v>
      </c>
      <c r="L66" s="107"/>
    </row>
    <row r="67" spans="2:12" s="9" customFormat="1" ht="19.899999999999999" customHeight="1" x14ac:dyDescent="0.2">
      <c r="B67" s="107"/>
      <c r="D67" s="108" t="s">
        <v>130</v>
      </c>
      <c r="E67" s="109"/>
      <c r="F67" s="109"/>
      <c r="G67" s="109"/>
      <c r="H67" s="109"/>
      <c r="I67" s="109"/>
      <c r="J67" s="110">
        <f>J192</f>
        <v>0</v>
      </c>
      <c r="L67" s="107"/>
    </row>
    <row r="68" spans="2:12" s="9" customFormat="1" ht="19.899999999999999" customHeight="1" x14ac:dyDescent="0.2">
      <c r="B68" s="107"/>
      <c r="D68" s="108" t="s">
        <v>131</v>
      </c>
      <c r="E68" s="109"/>
      <c r="F68" s="109"/>
      <c r="G68" s="109"/>
      <c r="H68" s="109"/>
      <c r="I68" s="109"/>
      <c r="J68" s="110">
        <f>J208</f>
        <v>0</v>
      </c>
      <c r="L68" s="107"/>
    </row>
    <row r="69" spans="2:12" s="9" customFormat="1" ht="19.899999999999999" customHeight="1" x14ac:dyDescent="0.2">
      <c r="B69" s="107"/>
      <c r="D69" s="108" t="s">
        <v>132</v>
      </c>
      <c r="E69" s="109"/>
      <c r="F69" s="109"/>
      <c r="G69" s="109"/>
      <c r="H69" s="109"/>
      <c r="I69" s="109"/>
      <c r="J69" s="110">
        <f>J226</f>
        <v>0</v>
      </c>
      <c r="L69" s="107"/>
    </row>
    <row r="70" spans="2:12" s="8" customFormat="1" ht="24.95" customHeight="1" x14ac:dyDescent="0.2">
      <c r="B70" s="103"/>
      <c r="D70" s="104" t="s">
        <v>133</v>
      </c>
      <c r="E70" s="105"/>
      <c r="F70" s="105"/>
      <c r="G70" s="105"/>
      <c r="H70" s="105"/>
      <c r="I70" s="105"/>
      <c r="J70" s="106">
        <f>J229</f>
        <v>0</v>
      </c>
      <c r="L70" s="103"/>
    </row>
    <row r="71" spans="2:12" s="9" customFormat="1" ht="19.899999999999999" customHeight="1" x14ac:dyDescent="0.2">
      <c r="B71" s="107"/>
      <c r="D71" s="108" t="s">
        <v>134</v>
      </c>
      <c r="E71" s="109"/>
      <c r="F71" s="109"/>
      <c r="G71" s="109"/>
      <c r="H71" s="109"/>
      <c r="I71" s="109"/>
      <c r="J71" s="110">
        <f>J230</f>
        <v>0</v>
      </c>
      <c r="L71" s="107"/>
    </row>
    <row r="72" spans="2:12" s="9" customFormat="1" ht="19.899999999999999" customHeight="1" x14ac:dyDescent="0.2">
      <c r="B72" s="107"/>
      <c r="D72" s="108" t="s">
        <v>135</v>
      </c>
      <c r="E72" s="109"/>
      <c r="F72" s="109"/>
      <c r="G72" s="109"/>
      <c r="H72" s="109"/>
      <c r="I72" s="109"/>
      <c r="J72" s="110">
        <f>J238</f>
        <v>0</v>
      </c>
      <c r="L72" s="107"/>
    </row>
    <row r="73" spans="2:12" s="9" customFormat="1" ht="19.899999999999999" customHeight="1" x14ac:dyDescent="0.2">
      <c r="B73" s="107"/>
      <c r="D73" s="108" t="s">
        <v>136</v>
      </c>
      <c r="E73" s="109"/>
      <c r="F73" s="109"/>
      <c r="G73" s="109"/>
      <c r="H73" s="109"/>
      <c r="I73" s="109"/>
      <c r="J73" s="110">
        <f>J246</f>
        <v>0</v>
      </c>
      <c r="L73" s="107"/>
    </row>
    <row r="74" spans="2:12" s="1" customFormat="1" ht="21.75" customHeight="1" x14ac:dyDescent="0.2">
      <c r="B74" s="32"/>
      <c r="L74" s="32"/>
    </row>
    <row r="75" spans="2:12" s="1" customFormat="1" ht="6.95" customHeight="1" x14ac:dyDescent="0.2"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32"/>
    </row>
    <row r="79" spans="2:12" s="1" customFormat="1" ht="6.95" customHeight="1" x14ac:dyDescent="0.2"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32"/>
    </row>
    <row r="80" spans="2:12" s="1" customFormat="1" ht="24.95" customHeight="1" x14ac:dyDescent="0.2">
      <c r="B80" s="32"/>
      <c r="C80" s="21" t="s">
        <v>137</v>
      </c>
      <c r="L80" s="32"/>
    </row>
    <row r="81" spans="2:63" s="1" customFormat="1" ht="6.95" customHeight="1" x14ac:dyDescent="0.2">
      <c r="B81" s="32"/>
      <c r="L81" s="32"/>
    </row>
    <row r="82" spans="2:63" s="1" customFormat="1" ht="12" customHeight="1" x14ac:dyDescent="0.2">
      <c r="B82" s="32"/>
      <c r="C82" s="27" t="s">
        <v>16</v>
      </c>
      <c r="L82" s="32"/>
    </row>
    <row r="83" spans="2:63" s="1" customFormat="1" ht="16.5" customHeight="1" x14ac:dyDescent="0.2">
      <c r="B83" s="32"/>
      <c r="E83" s="314" t="str">
        <f>E7</f>
        <v>Polopodzemní kontejnery Kamenná - V. etapa</v>
      </c>
      <c r="F83" s="315"/>
      <c r="G83" s="315"/>
      <c r="H83" s="315"/>
      <c r="L83" s="32"/>
    </row>
    <row r="84" spans="2:63" ht="12" customHeight="1" x14ac:dyDescent="0.2">
      <c r="B84" s="20"/>
      <c r="C84" s="27" t="s">
        <v>118</v>
      </c>
      <c r="L84" s="20"/>
    </row>
    <row r="85" spans="2:63" s="1" customFormat="1" ht="16.5" customHeight="1" x14ac:dyDescent="0.2">
      <c r="B85" s="32"/>
      <c r="E85" s="314" t="s">
        <v>1067</v>
      </c>
      <c r="F85" s="313"/>
      <c r="G85" s="313"/>
      <c r="H85" s="313"/>
      <c r="L85" s="32"/>
    </row>
    <row r="86" spans="2:63" s="1" customFormat="1" ht="12" customHeight="1" x14ac:dyDescent="0.2">
      <c r="B86" s="32"/>
      <c r="C86" s="27" t="s">
        <v>120</v>
      </c>
      <c r="L86" s="32"/>
    </row>
    <row r="87" spans="2:63" s="1" customFormat="1" ht="16.5" customHeight="1" x14ac:dyDescent="0.2">
      <c r="B87" s="32"/>
      <c r="E87" s="306" t="str">
        <f>E11</f>
        <v>SO 2.A - Parkování A</v>
      </c>
      <c r="F87" s="313"/>
      <c r="G87" s="313"/>
      <c r="H87" s="313"/>
      <c r="L87" s="32"/>
    </row>
    <row r="88" spans="2:63" s="1" customFormat="1" ht="6.95" customHeight="1" x14ac:dyDescent="0.2">
      <c r="B88" s="32"/>
      <c r="L88" s="32"/>
    </row>
    <row r="89" spans="2:63" s="1" customFormat="1" ht="12" customHeight="1" x14ac:dyDescent="0.2">
      <c r="B89" s="32"/>
      <c r="C89" s="27" t="s">
        <v>21</v>
      </c>
      <c r="F89" s="25" t="str">
        <f>F14</f>
        <v>Chomutov</v>
      </c>
      <c r="I89" s="27" t="s">
        <v>23</v>
      </c>
      <c r="J89" s="49" t="str">
        <f>IF(J14="","",J14)</f>
        <v>20. 10. 2025</v>
      </c>
      <c r="L89" s="32"/>
    </row>
    <row r="90" spans="2:63" s="1" customFormat="1" ht="6.95" customHeight="1" x14ac:dyDescent="0.2">
      <c r="B90" s="32"/>
      <c r="L90" s="32"/>
    </row>
    <row r="91" spans="2:63" s="1" customFormat="1" ht="15.2" customHeight="1" x14ac:dyDescent="0.2">
      <c r="B91" s="32"/>
      <c r="C91" s="27" t="s">
        <v>25</v>
      </c>
      <c r="F91" s="25" t="str">
        <f>E17</f>
        <v>Statutární město Chomutov</v>
      </c>
      <c r="I91" s="27" t="s">
        <v>31</v>
      </c>
      <c r="J91" s="30" t="str">
        <f>E23</f>
        <v>KAP Atelier s.r.o.</v>
      </c>
      <c r="L91" s="32"/>
    </row>
    <row r="92" spans="2:63" s="1" customFormat="1" ht="15.2" customHeight="1" x14ac:dyDescent="0.2">
      <c r="B92" s="32"/>
      <c r="C92" s="27" t="s">
        <v>29</v>
      </c>
      <c r="F92" s="25" t="str">
        <f>IF(E20="","",E20)</f>
        <v>Vyplň údaj</v>
      </c>
      <c r="I92" s="27" t="s">
        <v>34</v>
      </c>
      <c r="J92" s="30" t="str">
        <f>E26</f>
        <v>NOKU s.r.o.</v>
      </c>
      <c r="L92" s="32"/>
    </row>
    <row r="93" spans="2:63" s="1" customFormat="1" ht="10.35" customHeight="1" x14ac:dyDescent="0.2">
      <c r="B93" s="32"/>
      <c r="L93" s="32"/>
    </row>
    <row r="94" spans="2:63" s="10" customFormat="1" ht="29.25" customHeight="1" x14ac:dyDescent="0.2">
      <c r="B94" s="111"/>
      <c r="C94" s="112" t="s">
        <v>138</v>
      </c>
      <c r="D94" s="113" t="s">
        <v>57</v>
      </c>
      <c r="E94" s="113" t="s">
        <v>53</v>
      </c>
      <c r="F94" s="113" t="s">
        <v>54</v>
      </c>
      <c r="G94" s="113" t="s">
        <v>139</v>
      </c>
      <c r="H94" s="113" t="s">
        <v>140</v>
      </c>
      <c r="I94" s="113" t="s">
        <v>141</v>
      </c>
      <c r="J94" s="113" t="s">
        <v>124</v>
      </c>
      <c r="K94" s="114" t="s">
        <v>142</v>
      </c>
      <c r="L94" s="111"/>
      <c r="M94" s="56" t="s">
        <v>19</v>
      </c>
      <c r="N94" s="57" t="s">
        <v>42</v>
      </c>
      <c r="O94" s="57" t="s">
        <v>143</v>
      </c>
      <c r="P94" s="57" t="s">
        <v>144</v>
      </c>
      <c r="Q94" s="57" t="s">
        <v>145</v>
      </c>
      <c r="R94" s="57" t="s">
        <v>146</v>
      </c>
      <c r="S94" s="57" t="s">
        <v>147</v>
      </c>
      <c r="T94" s="58" t="s">
        <v>148</v>
      </c>
    </row>
    <row r="95" spans="2:63" s="1" customFormat="1" ht="22.9" customHeight="1" x14ac:dyDescent="0.25">
      <c r="B95" s="32"/>
      <c r="C95" s="61" t="s">
        <v>149</v>
      </c>
      <c r="J95" s="115">
        <f>BK95</f>
        <v>0</v>
      </c>
      <c r="L95" s="32"/>
      <c r="M95" s="59"/>
      <c r="N95" s="50"/>
      <c r="O95" s="50"/>
      <c r="P95" s="116">
        <f>P96+P229</f>
        <v>0</v>
      </c>
      <c r="Q95" s="50"/>
      <c r="R95" s="116">
        <f>R96+R229</f>
        <v>48.410789999999999</v>
      </c>
      <c r="S95" s="50"/>
      <c r="T95" s="117">
        <f>T96+T229</f>
        <v>27.179500000000001</v>
      </c>
      <c r="AT95" s="17" t="s">
        <v>71</v>
      </c>
      <c r="AU95" s="17" t="s">
        <v>125</v>
      </c>
      <c r="BK95" s="118">
        <f>BK96+BK229</f>
        <v>0</v>
      </c>
    </row>
    <row r="96" spans="2:63" s="11" customFormat="1" ht="25.9" customHeight="1" x14ac:dyDescent="0.2">
      <c r="B96" s="119"/>
      <c r="D96" s="120" t="s">
        <v>71</v>
      </c>
      <c r="E96" s="121" t="s">
        <v>150</v>
      </c>
      <c r="F96" s="121" t="s">
        <v>151</v>
      </c>
      <c r="I96" s="122"/>
      <c r="J96" s="123">
        <f>BK96</f>
        <v>0</v>
      </c>
      <c r="L96" s="119"/>
      <c r="M96" s="124"/>
      <c r="P96" s="125">
        <f>P97+P160+P192+P208+P226</f>
        <v>0</v>
      </c>
      <c r="R96" s="125">
        <f>R97+R160+R192+R208+R226</f>
        <v>48.410789999999999</v>
      </c>
      <c r="T96" s="126">
        <f>T97+T160+T192+T208+T226</f>
        <v>27.179500000000001</v>
      </c>
      <c r="AR96" s="120" t="s">
        <v>79</v>
      </c>
      <c r="AT96" s="127" t="s">
        <v>71</v>
      </c>
      <c r="AU96" s="127" t="s">
        <v>72</v>
      </c>
      <c r="AY96" s="120" t="s">
        <v>152</v>
      </c>
      <c r="BK96" s="128">
        <f>BK97+BK160+BK192+BK208+BK226</f>
        <v>0</v>
      </c>
    </row>
    <row r="97" spans="2:65" s="11" customFormat="1" ht="22.9" customHeight="1" x14ac:dyDescent="0.2">
      <c r="B97" s="119"/>
      <c r="D97" s="120" t="s">
        <v>71</v>
      </c>
      <c r="E97" s="129" t="s">
        <v>79</v>
      </c>
      <c r="F97" s="129" t="s">
        <v>153</v>
      </c>
      <c r="I97" s="122"/>
      <c r="J97" s="130">
        <f>BK97</f>
        <v>0</v>
      </c>
      <c r="L97" s="119"/>
      <c r="M97" s="124"/>
      <c r="P97" s="125">
        <f>SUM(P98:P159)</f>
        <v>0</v>
      </c>
      <c r="R97" s="125">
        <f>SUM(R98:R159)</f>
        <v>46.080089999999998</v>
      </c>
      <c r="T97" s="126">
        <f>SUM(T98:T159)</f>
        <v>27.179500000000001</v>
      </c>
      <c r="AR97" s="120" t="s">
        <v>79</v>
      </c>
      <c r="AT97" s="127" t="s">
        <v>71</v>
      </c>
      <c r="AU97" s="127" t="s">
        <v>79</v>
      </c>
      <c r="AY97" s="120" t="s">
        <v>152</v>
      </c>
      <c r="BK97" s="128">
        <f>SUM(BK98:BK159)</f>
        <v>0</v>
      </c>
    </row>
    <row r="98" spans="2:65" s="1" customFormat="1" ht="33" customHeight="1" x14ac:dyDescent="0.2">
      <c r="B98" s="32"/>
      <c r="C98" s="131" t="s">
        <v>79</v>
      </c>
      <c r="D98" s="131" t="s">
        <v>154</v>
      </c>
      <c r="E98" s="132" t="s">
        <v>1069</v>
      </c>
      <c r="F98" s="133" t="s">
        <v>1070</v>
      </c>
      <c r="G98" s="134" t="s">
        <v>157</v>
      </c>
      <c r="H98" s="135">
        <v>26.1</v>
      </c>
      <c r="I98" s="136"/>
      <c r="J98" s="137">
        <f>ROUND(I98*H98,2)</f>
        <v>0</v>
      </c>
      <c r="K98" s="133" t="s">
        <v>158</v>
      </c>
      <c r="L98" s="32"/>
      <c r="M98" s="138" t="s">
        <v>19</v>
      </c>
      <c r="N98" s="139" t="s">
        <v>43</v>
      </c>
      <c r="P98" s="140">
        <f>O98*H98</f>
        <v>0</v>
      </c>
      <c r="Q98" s="140">
        <v>0</v>
      </c>
      <c r="R98" s="140">
        <f>Q98*H98</f>
        <v>0</v>
      </c>
      <c r="S98" s="140">
        <v>0.32500000000000001</v>
      </c>
      <c r="T98" s="141">
        <f>S98*H98</f>
        <v>8.4824999999999999</v>
      </c>
      <c r="AR98" s="142" t="s">
        <v>159</v>
      </c>
      <c r="AT98" s="142" t="s">
        <v>154</v>
      </c>
      <c r="AU98" s="142" t="s">
        <v>81</v>
      </c>
      <c r="AY98" s="17" t="s">
        <v>152</v>
      </c>
      <c r="BE98" s="143">
        <f>IF(N98="základní",J98,0)</f>
        <v>0</v>
      </c>
      <c r="BF98" s="143">
        <f>IF(N98="snížená",J98,0)</f>
        <v>0</v>
      </c>
      <c r="BG98" s="143">
        <f>IF(N98="zákl. přenesená",J98,0)</f>
        <v>0</v>
      </c>
      <c r="BH98" s="143">
        <f>IF(N98="sníž. přenesená",J98,0)</f>
        <v>0</v>
      </c>
      <c r="BI98" s="143">
        <f>IF(N98="nulová",J98,0)</f>
        <v>0</v>
      </c>
      <c r="BJ98" s="17" t="s">
        <v>79</v>
      </c>
      <c r="BK98" s="143">
        <f>ROUND(I98*H98,2)</f>
        <v>0</v>
      </c>
      <c r="BL98" s="17" t="s">
        <v>159</v>
      </c>
      <c r="BM98" s="142" t="s">
        <v>1071</v>
      </c>
    </row>
    <row r="99" spans="2:65" s="1" customFormat="1" x14ac:dyDescent="0.2">
      <c r="B99" s="32"/>
      <c r="D99" s="144" t="s">
        <v>161</v>
      </c>
      <c r="F99" s="145" t="s">
        <v>1072</v>
      </c>
      <c r="I99" s="146"/>
      <c r="L99" s="32"/>
      <c r="M99" s="147"/>
      <c r="T99" s="53"/>
      <c r="AT99" s="17" t="s">
        <v>161</v>
      </c>
      <c r="AU99" s="17" t="s">
        <v>81</v>
      </c>
    </row>
    <row r="100" spans="2:65" s="12" customFormat="1" x14ac:dyDescent="0.2">
      <c r="B100" s="148"/>
      <c r="D100" s="149" t="s">
        <v>163</v>
      </c>
      <c r="E100" s="150" t="s">
        <v>19</v>
      </c>
      <c r="F100" s="151" t="s">
        <v>1073</v>
      </c>
      <c r="H100" s="150" t="s">
        <v>19</v>
      </c>
      <c r="I100" s="152"/>
      <c r="L100" s="148"/>
      <c r="M100" s="153"/>
      <c r="T100" s="154"/>
      <c r="AT100" s="150" t="s">
        <v>163</v>
      </c>
      <c r="AU100" s="150" t="s">
        <v>81</v>
      </c>
      <c r="AV100" s="12" t="s">
        <v>79</v>
      </c>
      <c r="AW100" s="12" t="s">
        <v>33</v>
      </c>
      <c r="AX100" s="12" t="s">
        <v>72</v>
      </c>
      <c r="AY100" s="150" t="s">
        <v>152</v>
      </c>
    </row>
    <row r="101" spans="2:65" s="13" customFormat="1" x14ac:dyDescent="0.2">
      <c r="B101" s="155"/>
      <c r="D101" s="149" t="s">
        <v>163</v>
      </c>
      <c r="E101" s="156" t="s">
        <v>19</v>
      </c>
      <c r="F101" s="157" t="s">
        <v>1074</v>
      </c>
      <c r="H101" s="158">
        <v>26.1</v>
      </c>
      <c r="I101" s="159"/>
      <c r="L101" s="155"/>
      <c r="M101" s="160"/>
      <c r="T101" s="161"/>
      <c r="AT101" s="156" t="s">
        <v>163</v>
      </c>
      <c r="AU101" s="156" t="s">
        <v>81</v>
      </c>
      <c r="AV101" s="13" t="s">
        <v>81</v>
      </c>
      <c r="AW101" s="13" t="s">
        <v>33</v>
      </c>
      <c r="AX101" s="13" t="s">
        <v>79</v>
      </c>
      <c r="AY101" s="156" t="s">
        <v>152</v>
      </c>
    </row>
    <row r="102" spans="2:65" s="1" customFormat="1" ht="24.2" customHeight="1" x14ac:dyDescent="0.2">
      <c r="B102" s="32"/>
      <c r="C102" s="131" t="s">
        <v>81</v>
      </c>
      <c r="D102" s="131" t="s">
        <v>154</v>
      </c>
      <c r="E102" s="132" t="s">
        <v>171</v>
      </c>
      <c r="F102" s="133" t="s">
        <v>172</v>
      </c>
      <c r="G102" s="134" t="s">
        <v>157</v>
      </c>
      <c r="H102" s="135">
        <v>10.5</v>
      </c>
      <c r="I102" s="136"/>
      <c r="J102" s="137">
        <f>ROUND(I102*H102,2)</f>
        <v>0</v>
      </c>
      <c r="K102" s="133" t="s">
        <v>158</v>
      </c>
      <c r="L102" s="32"/>
      <c r="M102" s="138" t="s">
        <v>19</v>
      </c>
      <c r="N102" s="139" t="s">
        <v>43</v>
      </c>
      <c r="P102" s="140">
        <f>O102*H102</f>
        <v>0</v>
      </c>
      <c r="Q102" s="140">
        <v>0</v>
      </c>
      <c r="R102" s="140">
        <f>Q102*H102</f>
        <v>0</v>
      </c>
      <c r="S102" s="140">
        <v>0.316</v>
      </c>
      <c r="T102" s="141">
        <f>S102*H102</f>
        <v>3.3180000000000001</v>
      </c>
      <c r="AR102" s="142" t="s">
        <v>159</v>
      </c>
      <c r="AT102" s="142" t="s">
        <v>154</v>
      </c>
      <c r="AU102" s="142" t="s">
        <v>81</v>
      </c>
      <c r="AY102" s="17" t="s">
        <v>152</v>
      </c>
      <c r="BE102" s="143">
        <f>IF(N102="základní",J102,0)</f>
        <v>0</v>
      </c>
      <c r="BF102" s="143">
        <f>IF(N102="snížená",J102,0)</f>
        <v>0</v>
      </c>
      <c r="BG102" s="143">
        <f>IF(N102="zákl. přenesená",J102,0)</f>
        <v>0</v>
      </c>
      <c r="BH102" s="143">
        <f>IF(N102="sníž. přenesená",J102,0)</f>
        <v>0</v>
      </c>
      <c r="BI102" s="143">
        <f>IF(N102="nulová",J102,0)</f>
        <v>0</v>
      </c>
      <c r="BJ102" s="17" t="s">
        <v>79</v>
      </c>
      <c r="BK102" s="143">
        <f>ROUND(I102*H102,2)</f>
        <v>0</v>
      </c>
      <c r="BL102" s="17" t="s">
        <v>159</v>
      </c>
      <c r="BM102" s="142" t="s">
        <v>1075</v>
      </c>
    </row>
    <row r="103" spans="2:65" s="1" customFormat="1" x14ac:dyDescent="0.2">
      <c r="B103" s="32"/>
      <c r="D103" s="144" t="s">
        <v>161</v>
      </c>
      <c r="F103" s="145" t="s">
        <v>174</v>
      </c>
      <c r="I103" s="146"/>
      <c r="L103" s="32"/>
      <c r="M103" s="147"/>
      <c r="T103" s="53"/>
      <c r="AT103" s="17" t="s">
        <v>161</v>
      </c>
      <c r="AU103" s="17" t="s">
        <v>81</v>
      </c>
    </row>
    <row r="104" spans="2:65" s="12" customFormat="1" x14ac:dyDescent="0.2">
      <c r="B104" s="148"/>
      <c r="D104" s="149" t="s">
        <v>163</v>
      </c>
      <c r="E104" s="150" t="s">
        <v>19</v>
      </c>
      <c r="F104" s="151" t="s">
        <v>175</v>
      </c>
      <c r="H104" s="150" t="s">
        <v>19</v>
      </c>
      <c r="I104" s="152"/>
      <c r="L104" s="148"/>
      <c r="M104" s="153"/>
      <c r="T104" s="154"/>
      <c r="AT104" s="150" t="s">
        <v>163</v>
      </c>
      <c r="AU104" s="150" t="s">
        <v>81</v>
      </c>
      <c r="AV104" s="12" t="s">
        <v>79</v>
      </c>
      <c r="AW104" s="12" t="s">
        <v>33</v>
      </c>
      <c r="AX104" s="12" t="s">
        <v>72</v>
      </c>
      <c r="AY104" s="150" t="s">
        <v>152</v>
      </c>
    </row>
    <row r="105" spans="2:65" s="13" customFormat="1" x14ac:dyDescent="0.2">
      <c r="B105" s="155"/>
      <c r="D105" s="149" t="s">
        <v>163</v>
      </c>
      <c r="E105" s="156" t="s">
        <v>19</v>
      </c>
      <c r="F105" s="157" t="s">
        <v>1076</v>
      </c>
      <c r="H105" s="158">
        <v>10.5</v>
      </c>
      <c r="I105" s="159"/>
      <c r="L105" s="155"/>
      <c r="M105" s="160"/>
      <c r="T105" s="161"/>
      <c r="AT105" s="156" t="s">
        <v>163</v>
      </c>
      <c r="AU105" s="156" t="s">
        <v>81</v>
      </c>
      <c r="AV105" s="13" t="s">
        <v>81</v>
      </c>
      <c r="AW105" s="13" t="s">
        <v>33</v>
      </c>
      <c r="AX105" s="13" t="s">
        <v>79</v>
      </c>
      <c r="AY105" s="156" t="s">
        <v>152</v>
      </c>
    </row>
    <row r="106" spans="2:65" s="1" customFormat="1" ht="37.9" customHeight="1" x14ac:dyDescent="0.2">
      <c r="B106" s="32"/>
      <c r="C106" s="131" t="s">
        <v>170</v>
      </c>
      <c r="D106" s="131" t="s">
        <v>154</v>
      </c>
      <c r="E106" s="132" t="s">
        <v>1077</v>
      </c>
      <c r="F106" s="133" t="s">
        <v>1078</v>
      </c>
      <c r="G106" s="134" t="s">
        <v>157</v>
      </c>
      <c r="H106" s="135">
        <v>26.1</v>
      </c>
      <c r="I106" s="136"/>
      <c r="J106" s="137">
        <f>ROUND(I106*H106,2)</f>
        <v>0</v>
      </c>
      <c r="K106" s="133" t="s">
        <v>158</v>
      </c>
      <c r="L106" s="32"/>
      <c r="M106" s="138" t="s">
        <v>19</v>
      </c>
      <c r="N106" s="139" t="s">
        <v>43</v>
      </c>
      <c r="P106" s="140">
        <f>O106*H106</f>
        <v>0</v>
      </c>
      <c r="Q106" s="140">
        <v>0</v>
      </c>
      <c r="R106" s="140">
        <f>Q106*H106</f>
        <v>0</v>
      </c>
      <c r="S106" s="140">
        <v>0.44</v>
      </c>
      <c r="T106" s="141">
        <f>S106*H106</f>
        <v>11.484</v>
      </c>
      <c r="AR106" s="142" t="s">
        <v>159</v>
      </c>
      <c r="AT106" s="142" t="s">
        <v>154</v>
      </c>
      <c r="AU106" s="142" t="s">
        <v>81</v>
      </c>
      <c r="AY106" s="17" t="s">
        <v>152</v>
      </c>
      <c r="BE106" s="143">
        <f>IF(N106="základní",J106,0)</f>
        <v>0</v>
      </c>
      <c r="BF106" s="143">
        <f>IF(N106="snížená",J106,0)</f>
        <v>0</v>
      </c>
      <c r="BG106" s="143">
        <f>IF(N106="zákl. přenesená",J106,0)</f>
        <v>0</v>
      </c>
      <c r="BH106" s="143">
        <f>IF(N106="sníž. přenesená",J106,0)</f>
        <v>0</v>
      </c>
      <c r="BI106" s="143">
        <f>IF(N106="nulová",J106,0)</f>
        <v>0</v>
      </c>
      <c r="BJ106" s="17" t="s">
        <v>79</v>
      </c>
      <c r="BK106" s="143">
        <f>ROUND(I106*H106,2)</f>
        <v>0</v>
      </c>
      <c r="BL106" s="17" t="s">
        <v>159</v>
      </c>
      <c r="BM106" s="142" t="s">
        <v>1079</v>
      </c>
    </row>
    <row r="107" spans="2:65" s="1" customFormat="1" x14ac:dyDescent="0.2">
      <c r="B107" s="32"/>
      <c r="D107" s="144" t="s">
        <v>161</v>
      </c>
      <c r="F107" s="145" t="s">
        <v>1080</v>
      </c>
      <c r="I107" s="146"/>
      <c r="L107" s="32"/>
      <c r="M107" s="147"/>
      <c r="T107" s="53"/>
      <c r="AT107" s="17" t="s">
        <v>161</v>
      </c>
      <c r="AU107" s="17" t="s">
        <v>81</v>
      </c>
    </row>
    <row r="108" spans="2:65" s="12" customFormat="1" x14ac:dyDescent="0.2">
      <c r="B108" s="148"/>
      <c r="D108" s="149" t="s">
        <v>163</v>
      </c>
      <c r="E108" s="150" t="s">
        <v>19</v>
      </c>
      <c r="F108" s="151" t="s">
        <v>1073</v>
      </c>
      <c r="H108" s="150" t="s">
        <v>19</v>
      </c>
      <c r="I108" s="152"/>
      <c r="L108" s="148"/>
      <c r="M108" s="153"/>
      <c r="T108" s="154"/>
      <c r="AT108" s="150" t="s">
        <v>163</v>
      </c>
      <c r="AU108" s="150" t="s">
        <v>81</v>
      </c>
      <c r="AV108" s="12" t="s">
        <v>79</v>
      </c>
      <c r="AW108" s="12" t="s">
        <v>33</v>
      </c>
      <c r="AX108" s="12" t="s">
        <v>72</v>
      </c>
      <c r="AY108" s="150" t="s">
        <v>152</v>
      </c>
    </row>
    <row r="109" spans="2:65" s="13" customFormat="1" x14ac:dyDescent="0.2">
      <c r="B109" s="155"/>
      <c r="D109" s="149" t="s">
        <v>163</v>
      </c>
      <c r="E109" s="156" t="s">
        <v>19</v>
      </c>
      <c r="F109" s="157" t="s">
        <v>1074</v>
      </c>
      <c r="H109" s="158">
        <v>26.1</v>
      </c>
      <c r="I109" s="159"/>
      <c r="L109" s="155"/>
      <c r="M109" s="160"/>
      <c r="T109" s="161"/>
      <c r="AT109" s="156" t="s">
        <v>163</v>
      </c>
      <c r="AU109" s="156" t="s">
        <v>81</v>
      </c>
      <c r="AV109" s="13" t="s">
        <v>81</v>
      </c>
      <c r="AW109" s="13" t="s">
        <v>33</v>
      </c>
      <c r="AX109" s="13" t="s">
        <v>79</v>
      </c>
      <c r="AY109" s="156" t="s">
        <v>152</v>
      </c>
    </row>
    <row r="110" spans="2:65" s="1" customFormat="1" ht="24.2" customHeight="1" x14ac:dyDescent="0.2">
      <c r="B110" s="32"/>
      <c r="C110" s="131" t="s">
        <v>159</v>
      </c>
      <c r="D110" s="131" t="s">
        <v>154</v>
      </c>
      <c r="E110" s="132" t="s">
        <v>177</v>
      </c>
      <c r="F110" s="133" t="s">
        <v>178</v>
      </c>
      <c r="G110" s="134" t="s">
        <v>179</v>
      </c>
      <c r="H110" s="135">
        <v>19</v>
      </c>
      <c r="I110" s="136"/>
      <c r="J110" s="137">
        <f>ROUND(I110*H110,2)</f>
        <v>0</v>
      </c>
      <c r="K110" s="133" t="s">
        <v>158</v>
      </c>
      <c r="L110" s="32"/>
      <c r="M110" s="138" t="s">
        <v>19</v>
      </c>
      <c r="N110" s="139" t="s">
        <v>43</v>
      </c>
      <c r="P110" s="140">
        <f>O110*H110</f>
        <v>0</v>
      </c>
      <c r="Q110" s="140">
        <v>0</v>
      </c>
      <c r="R110" s="140">
        <f>Q110*H110</f>
        <v>0</v>
      </c>
      <c r="S110" s="140">
        <v>0.20499999999999999</v>
      </c>
      <c r="T110" s="141">
        <f>S110*H110</f>
        <v>3.8949999999999996</v>
      </c>
      <c r="AR110" s="142" t="s">
        <v>159</v>
      </c>
      <c r="AT110" s="142" t="s">
        <v>154</v>
      </c>
      <c r="AU110" s="142" t="s">
        <v>81</v>
      </c>
      <c r="AY110" s="17" t="s">
        <v>152</v>
      </c>
      <c r="BE110" s="143">
        <f>IF(N110="základní",J110,0)</f>
        <v>0</v>
      </c>
      <c r="BF110" s="143">
        <f>IF(N110="snížená",J110,0)</f>
        <v>0</v>
      </c>
      <c r="BG110" s="143">
        <f>IF(N110="zákl. přenesená",J110,0)</f>
        <v>0</v>
      </c>
      <c r="BH110" s="143">
        <f>IF(N110="sníž. přenesená",J110,0)</f>
        <v>0</v>
      </c>
      <c r="BI110" s="143">
        <f>IF(N110="nulová",J110,0)</f>
        <v>0</v>
      </c>
      <c r="BJ110" s="17" t="s">
        <v>79</v>
      </c>
      <c r="BK110" s="143">
        <f>ROUND(I110*H110,2)</f>
        <v>0</v>
      </c>
      <c r="BL110" s="17" t="s">
        <v>159</v>
      </c>
      <c r="BM110" s="142" t="s">
        <v>1081</v>
      </c>
    </row>
    <row r="111" spans="2:65" s="1" customFormat="1" x14ac:dyDescent="0.2">
      <c r="B111" s="32"/>
      <c r="D111" s="144" t="s">
        <v>161</v>
      </c>
      <c r="F111" s="145" t="s">
        <v>181</v>
      </c>
      <c r="I111" s="146"/>
      <c r="L111" s="32"/>
      <c r="M111" s="147"/>
      <c r="T111" s="53"/>
      <c r="AT111" s="17" t="s">
        <v>161</v>
      </c>
      <c r="AU111" s="17" t="s">
        <v>81</v>
      </c>
    </row>
    <row r="112" spans="2:65" s="13" customFormat="1" x14ac:dyDescent="0.2">
      <c r="B112" s="155"/>
      <c r="D112" s="149" t="s">
        <v>163</v>
      </c>
      <c r="E112" s="156" t="s">
        <v>19</v>
      </c>
      <c r="F112" s="157" t="s">
        <v>278</v>
      </c>
      <c r="H112" s="158">
        <v>19</v>
      </c>
      <c r="I112" s="159"/>
      <c r="L112" s="155"/>
      <c r="M112" s="160"/>
      <c r="T112" s="161"/>
      <c r="AT112" s="156" t="s">
        <v>163</v>
      </c>
      <c r="AU112" s="156" t="s">
        <v>81</v>
      </c>
      <c r="AV112" s="13" t="s">
        <v>81</v>
      </c>
      <c r="AW112" s="13" t="s">
        <v>33</v>
      </c>
      <c r="AX112" s="13" t="s">
        <v>79</v>
      </c>
      <c r="AY112" s="156" t="s">
        <v>152</v>
      </c>
    </row>
    <row r="113" spans="2:65" s="1" customFormat="1" ht="16.5" customHeight="1" x14ac:dyDescent="0.2">
      <c r="B113" s="32"/>
      <c r="C113" s="131" t="s">
        <v>183</v>
      </c>
      <c r="D113" s="131" t="s">
        <v>154</v>
      </c>
      <c r="E113" s="132" t="s">
        <v>525</v>
      </c>
      <c r="F113" s="133" t="s">
        <v>526</v>
      </c>
      <c r="G113" s="134" t="s">
        <v>157</v>
      </c>
      <c r="H113" s="135">
        <v>25</v>
      </c>
      <c r="I113" s="136"/>
      <c r="J113" s="137">
        <f>ROUND(I113*H113,2)</f>
        <v>0</v>
      </c>
      <c r="K113" s="133" t="s">
        <v>158</v>
      </c>
      <c r="L113" s="32"/>
      <c r="M113" s="138" t="s">
        <v>19</v>
      </c>
      <c r="N113" s="139" t="s">
        <v>43</v>
      </c>
      <c r="P113" s="140">
        <f>O113*H113</f>
        <v>0</v>
      </c>
      <c r="Q113" s="140">
        <v>0</v>
      </c>
      <c r="R113" s="140">
        <f>Q113*H113</f>
        <v>0</v>
      </c>
      <c r="S113" s="140">
        <v>0</v>
      </c>
      <c r="T113" s="141">
        <f>S113*H113</f>
        <v>0</v>
      </c>
      <c r="AR113" s="142" t="s">
        <v>159</v>
      </c>
      <c r="AT113" s="142" t="s">
        <v>154</v>
      </c>
      <c r="AU113" s="142" t="s">
        <v>81</v>
      </c>
      <c r="AY113" s="17" t="s">
        <v>152</v>
      </c>
      <c r="BE113" s="143">
        <f>IF(N113="základní",J113,0)</f>
        <v>0</v>
      </c>
      <c r="BF113" s="143">
        <f>IF(N113="snížená",J113,0)</f>
        <v>0</v>
      </c>
      <c r="BG113" s="143">
        <f>IF(N113="zákl. přenesená",J113,0)</f>
        <v>0</v>
      </c>
      <c r="BH113" s="143">
        <f>IF(N113="sníž. přenesená",J113,0)</f>
        <v>0</v>
      </c>
      <c r="BI113" s="143">
        <f>IF(N113="nulová",J113,0)</f>
        <v>0</v>
      </c>
      <c r="BJ113" s="17" t="s">
        <v>79</v>
      </c>
      <c r="BK113" s="143">
        <f>ROUND(I113*H113,2)</f>
        <v>0</v>
      </c>
      <c r="BL113" s="17" t="s">
        <v>159</v>
      </c>
      <c r="BM113" s="142" t="s">
        <v>1082</v>
      </c>
    </row>
    <row r="114" spans="2:65" s="1" customFormat="1" x14ac:dyDescent="0.2">
      <c r="B114" s="32"/>
      <c r="D114" s="144" t="s">
        <v>161</v>
      </c>
      <c r="F114" s="145" t="s">
        <v>528</v>
      </c>
      <c r="I114" s="146"/>
      <c r="L114" s="32"/>
      <c r="M114" s="147"/>
      <c r="T114" s="53"/>
      <c r="AT114" s="17" t="s">
        <v>161</v>
      </c>
      <c r="AU114" s="17" t="s">
        <v>81</v>
      </c>
    </row>
    <row r="115" spans="2:65" s="13" customFormat="1" x14ac:dyDescent="0.2">
      <c r="B115" s="155"/>
      <c r="D115" s="149" t="s">
        <v>163</v>
      </c>
      <c r="E115" s="156" t="s">
        <v>19</v>
      </c>
      <c r="F115" s="157" t="s">
        <v>314</v>
      </c>
      <c r="H115" s="158">
        <v>25</v>
      </c>
      <c r="I115" s="159"/>
      <c r="L115" s="155"/>
      <c r="M115" s="160"/>
      <c r="T115" s="161"/>
      <c r="AT115" s="156" t="s">
        <v>163</v>
      </c>
      <c r="AU115" s="156" t="s">
        <v>81</v>
      </c>
      <c r="AV115" s="13" t="s">
        <v>81</v>
      </c>
      <c r="AW115" s="13" t="s">
        <v>33</v>
      </c>
      <c r="AX115" s="13" t="s">
        <v>79</v>
      </c>
      <c r="AY115" s="156" t="s">
        <v>152</v>
      </c>
    </row>
    <row r="116" spans="2:65" s="1" customFormat="1" ht="21.75" customHeight="1" x14ac:dyDescent="0.2">
      <c r="B116" s="32"/>
      <c r="C116" s="131" t="s">
        <v>195</v>
      </c>
      <c r="D116" s="131" t="s">
        <v>154</v>
      </c>
      <c r="E116" s="132" t="s">
        <v>530</v>
      </c>
      <c r="F116" s="133" t="s">
        <v>531</v>
      </c>
      <c r="G116" s="134" t="s">
        <v>186</v>
      </c>
      <c r="H116" s="135">
        <v>35.1</v>
      </c>
      <c r="I116" s="136"/>
      <c r="J116" s="137">
        <f>ROUND(I116*H116,2)</f>
        <v>0</v>
      </c>
      <c r="K116" s="133" t="s">
        <v>158</v>
      </c>
      <c r="L116" s="32"/>
      <c r="M116" s="138" t="s">
        <v>19</v>
      </c>
      <c r="N116" s="139" t="s">
        <v>43</v>
      </c>
      <c r="P116" s="140">
        <f>O116*H116</f>
        <v>0</v>
      </c>
      <c r="Q116" s="140">
        <v>0</v>
      </c>
      <c r="R116" s="140">
        <f>Q116*H116</f>
        <v>0</v>
      </c>
      <c r="S116" s="140">
        <v>0</v>
      </c>
      <c r="T116" s="141">
        <f>S116*H116</f>
        <v>0</v>
      </c>
      <c r="AR116" s="142" t="s">
        <v>159</v>
      </c>
      <c r="AT116" s="142" t="s">
        <v>154</v>
      </c>
      <c r="AU116" s="142" t="s">
        <v>81</v>
      </c>
      <c r="AY116" s="17" t="s">
        <v>152</v>
      </c>
      <c r="BE116" s="143">
        <f>IF(N116="základní",J116,0)</f>
        <v>0</v>
      </c>
      <c r="BF116" s="143">
        <f>IF(N116="snížená",J116,0)</f>
        <v>0</v>
      </c>
      <c r="BG116" s="143">
        <f>IF(N116="zákl. přenesená",J116,0)</f>
        <v>0</v>
      </c>
      <c r="BH116" s="143">
        <f>IF(N116="sníž. přenesená",J116,0)</f>
        <v>0</v>
      </c>
      <c r="BI116" s="143">
        <f>IF(N116="nulová",J116,0)</f>
        <v>0</v>
      </c>
      <c r="BJ116" s="17" t="s">
        <v>79</v>
      </c>
      <c r="BK116" s="143">
        <f>ROUND(I116*H116,2)</f>
        <v>0</v>
      </c>
      <c r="BL116" s="17" t="s">
        <v>159</v>
      </c>
      <c r="BM116" s="142" t="s">
        <v>1083</v>
      </c>
    </row>
    <row r="117" spans="2:65" s="1" customFormat="1" x14ac:dyDescent="0.2">
      <c r="B117" s="32"/>
      <c r="D117" s="144" t="s">
        <v>161</v>
      </c>
      <c r="F117" s="145" t="s">
        <v>533</v>
      </c>
      <c r="I117" s="146"/>
      <c r="L117" s="32"/>
      <c r="M117" s="147"/>
      <c r="T117" s="53"/>
      <c r="AT117" s="17" t="s">
        <v>161</v>
      </c>
      <c r="AU117" s="17" t="s">
        <v>81</v>
      </c>
    </row>
    <row r="118" spans="2:65" s="13" customFormat="1" x14ac:dyDescent="0.2">
      <c r="B118" s="155"/>
      <c r="D118" s="149" t="s">
        <v>163</v>
      </c>
      <c r="E118" s="156" t="s">
        <v>19</v>
      </c>
      <c r="F118" s="157" t="s">
        <v>1084</v>
      </c>
      <c r="H118" s="158">
        <v>7.2</v>
      </c>
      <c r="I118" s="159"/>
      <c r="L118" s="155"/>
      <c r="M118" s="160"/>
      <c r="T118" s="161"/>
      <c r="AT118" s="156" t="s">
        <v>163</v>
      </c>
      <c r="AU118" s="156" t="s">
        <v>81</v>
      </c>
      <c r="AV118" s="13" t="s">
        <v>81</v>
      </c>
      <c r="AW118" s="13" t="s">
        <v>33</v>
      </c>
      <c r="AX118" s="13" t="s">
        <v>72</v>
      </c>
      <c r="AY118" s="156" t="s">
        <v>152</v>
      </c>
    </row>
    <row r="119" spans="2:65" s="13" customFormat="1" x14ac:dyDescent="0.2">
      <c r="B119" s="155"/>
      <c r="D119" s="149" t="s">
        <v>163</v>
      </c>
      <c r="E119" s="156" t="s">
        <v>19</v>
      </c>
      <c r="F119" s="157" t="s">
        <v>922</v>
      </c>
      <c r="H119" s="158">
        <v>5.4</v>
      </c>
      <c r="I119" s="159"/>
      <c r="L119" s="155"/>
      <c r="M119" s="160"/>
      <c r="T119" s="161"/>
      <c r="AT119" s="156" t="s">
        <v>163</v>
      </c>
      <c r="AU119" s="156" t="s">
        <v>81</v>
      </c>
      <c r="AV119" s="13" t="s">
        <v>81</v>
      </c>
      <c r="AW119" s="13" t="s">
        <v>33</v>
      </c>
      <c r="AX119" s="13" t="s">
        <v>72</v>
      </c>
      <c r="AY119" s="156" t="s">
        <v>152</v>
      </c>
    </row>
    <row r="120" spans="2:65" s="12" customFormat="1" x14ac:dyDescent="0.2">
      <c r="B120" s="148"/>
      <c r="D120" s="149" t="s">
        <v>163</v>
      </c>
      <c r="E120" s="150" t="s">
        <v>19</v>
      </c>
      <c r="F120" s="151" t="s">
        <v>191</v>
      </c>
      <c r="H120" s="150" t="s">
        <v>19</v>
      </c>
      <c r="I120" s="152"/>
      <c r="L120" s="148"/>
      <c r="M120" s="153"/>
      <c r="T120" s="154"/>
      <c r="AT120" s="150" t="s">
        <v>163</v>
      </c>
      <c r="AU120" s="150" t="s">
        <v>81</v>
      </c>
      <c r="AV120" s="12" t="s">
        <v>79</v>
      </c>
      <c r="AW120" s="12" t="s">
        <v>33</v>
      </c>
      <c r="AX120" s="12" t="s">
        <v>72</v>
      </c>
      <c r="AY120" s="150" t="s">
        <v>152</v>
      </c>
    </row>
    <row r="121" spans="2:65" s="13" customFormat="1" x14ac:dyDescent="0.2">
      <c r="B121" s="155"/>
      <c r="D121" s="149" t="s">
        <v>163</v>
      </c>
      <c r="E121" s="156" t="s">
        <v>19</v>
      </c>
      <c r="F121" s="157" t="s">
        <v>1085</v>
      </c>
      <c r="H121" s="158">
        <v>22.5</v>
      </c>
      <c r="I121" s="159"/>
      <c r="L121" s="155"/>
      <c r="M121" s="160"/>
      <c r="T121" s="161"/>
      <c r="AT121" s="156" t="s">
        <v>163</v>
      </c>
      <c r="AU121" s="156" t="s">
        <v>81</v>
      </c>
      <c r="AV121" s="13" t="s">
        <v>81</v>
      </c>
      <c r="AW121" s="13" t="s">
        <v>33</v>
      </c>
      <c r="AX121" s="13" t="s">
        <v>72</v>
      </c>
      <c r="AY121" s="156" t="s">
        <v>152</v>
      </c>
    </row>
    <row r="122" spans="2:65" s="14" customFormat="1" x14ac:dyDescent="0.2">
      <c r="B122" s="162"/>
      <c r="D122" s="149" t="s">
        <v>163</v>
      </c>
      <c r="E122" s="163" t="s">
        <v>19</v>
      </c>
      <c r="F122" s="164" t="s">
        <v>194</v>
      </c>
      <c r="H122" s="165">
        <v>35.1</v>
      </c>
      <c r="I122" s="166"/>
      <c r="L122" s="162"/>
      <c r="M122" s="167"/>
      <c r="T122" s="168"/>
      <c r="AT122" s="163" t="s">
        <v>163</v>
      </c>
      <c r="AU122" s="163" t="s">
        <v>81</v>
      </c>
      <c r="AV122" s="14" t="s">
        <v>159</v>
      </c>
      <c r="AW122" s="14" t="s">
        <v>33</v>
      </c>
      <c r="AX122" s="14" t="s">
        <v>79</v>
      </c>
      <c r="AY122" s="163" t="s">
        <v>152</v>
      </c>
    </row>
    <row r="123" spans="2:65" s="1" customFormat="1" ht="37.9" customHeight="1" x14ac:dyDescent="0.2">
      <c r="B123" s="32"/>
      <c r="C123" s="131" t="s">
        <v>202</v>
      </c>
      <c r="D123" s="131" t="s">
        <v>154</v>
      </c>
      <c r="E123" s="132" t="s">
        <v>203</v>
      </c>
      <c r="F123" s="133" t="s">
        <v>204</v>
      </c>
      <c r="G123" s="134" t="s">
        <v>186</v>
      </c>
      <c r="H123" s="135">
        <v>38.85</v>
      </c>
      <c r="I123" s="136"/>
      <c r="J123" s="137">
        <f>ROUND(I123*H123,2)</f>
        <v>0</v>
      </c>
      <c r="K123" s="133" t="s">
        <v>158</v>
      </c>
      <c r="L123" s="32"/>
      <c r="M123" s="138" t="s">
        <v>19</v>
      </c>
      <c r="N123" s="139" t="s">
        <v>43</v>
      </c>
      <c r="P123" s="140">
        <f>O123*H123</f>
        <v>0</v>
      </c>
      <c r="Q123" s="140">
        <v>0</v>
      </c>
      <c r="R123" s="140">
        <f>Q123*H123</f>
        <v>0</v>
      </c>
      <c r="S123" s="140">
        <v>0</v>
      </c>
      <c r="T123" s="141">
        <f>S123*H123</f>
        <v>0</v>
      </c>
      <c r="AR123" s="142" t="s">
        <v>159</v>
      </c>
      <c r="AT123" s="142" t="s">
        <v>154</v>
      </c>
      <c r="AU123" s="142" t="s">
        <v>81</v>
      </c>
      <c r="AY123" s="17" t="s">
        <v>152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7" t="s">
        <v>79</v>
      </c>
      <c r="BK123" s="143">
        <f>ROUND(I123*H123,2)</f>
        <v>0</v>
      </c>
      <c r="BL123" s="17" t="s">
        <v>159</v>
      </c>
      <c r="BM123" s="142" t="s">
        <v>1086</v>
      </c>
    </row>
    <row r="124" spans="2:65" s="1" customFormat="1" x14ac:dyDescent="0.2">
      <c r="B124" s="32"/>
      <c r="D124" s="144" t="s">
        <v>161</v>
      </c>
      <c r="F124" s="145" t="s">
        <v>206</v>
      </c>
      <c r="I124" s="146"/>
      <c r="L124" s="32"/>
      <c r="M124" s="147"/>
      <c r="T124" s="53"/>
      <c r="AT124" s="17" t="s">
        <v>161</v>
      </c>
      <c r="AU124" s="17" t="s">
        <v>81</v>
      </c>
    </row>
    <row r="125" spans="2:65" s="13" customFormat="1" x14ac:dyDescent="0.2">
      <c r="B125" s="155"/>
      <c r="D125" s="149" t="s">
        <v>163</v>
      </c>
      <c r="E125" s="156" t="s">
        <v>19</v>
      </c>
      <c r="F125" s="157" t="s">
        <v>1087</v>
      </c>
      <c r="H125" s="158">
        <v>3.75</v>
      </c>
      <c r="I125" s="159"/>
      <c r="L125" s="155"/>
      <c r="M125" s="160"/>
      <c r="T125" s="161"/>
      <c r="AT125" s="156" t="s">
        <v>163</v>
      </c>
      <c r="AU125" s="156" t="s">
        <v>81</v>
      </c>
      <c r="AV125" s="13" t="s">
        <v>81</v>
      </c>
      <c r="AW125" s="13" t="s">
        <v>33</v>
      </c>
      <c r="AX125" s="13" t="s">
        <v>72</v>
      </c>
      <c r="AY125" s="156" t="s">
        <v>152</v>
      </c>
    </row>
    <row r="126" spans="2:65" s="13" customFormat="1" x14ac:dyDescent="0.2">
      <c r="B126" s="155"/>
      <c r="D126" s="149" t="s">
        <v>163</v>
      </c>
      <c r="E126" s="156" t="s">
        <v>19</v>
      </c>
      <c r="F126" s="157" t="s">
        <v>1088</v>
      </c>
      <c r="H126" s="158">
        <v>35.1</v>
      </c>
      <c r="I126" s="159"/>
      <c r="L126" s="155"/>
      <c r="M126" s="160"/>
      <c r="T126" s="161"/>
      <c r="AT126" s="156" t="s">
        <v>163</v>
      </c>
      <c r="AU126" s="156" t="s">
        <v>81</v>
      </c>
      <c r="AV126" s="13" t="s">
        <v>81</v>
      </c>
      <c r="AW126" s="13" t="s">
        <v>33</v>
      </c>
      <c r="AX126" s="13" t="s">
        <v>72</v>
      </c>
      <c r="AY126" s="156" t="s">
        <v>152</v>
      </c>
    </row>
    <row r="127" spans="2:65" s="14" customFormat="1" x14ac:dyDescent="0.2">
      <c r="B127" s="162"/>
      <c r="D127" s="149" t="s">
        <v>163</v>
      </c>
      <c r="E127" s="163" t="s">
        <v>19</v>
      </c>
      <c r="F127" s="164" t="s">
        <v>194</v>
      </c>
      <c r="H127" s="165">
        <v>38.85</v>
      </c>
      <c r="I127" s="166"/>
      <c r="L127" s="162"/>
      <c r="M127" s="167"/>
      <c r="T127" s="168"/>
      <c r="AT127" s="163" t="s">
        <v>163</v>
      </c>
      <c r="AU127" s="163" t="s">
        <v>81</v>
      </c>
      <c r="AV127" s="14" t="s">
        <v>159</v>
      </c>
      <c r="AW127" s="14" t="s">
        <v>33</v>
      </c>
      <c r="AX127" s="14" t="s">
        <v>79</v>
      </c>
      <c r="AY127" s="163" t="s">
        <v>152</v>
      </c>
    </row>
    <row r="128" spans="2:65" s="1" customFormat="1" ht="37.9" customHeight="1" x14ac:dyDescent="0.2">
      <c r="B128" s="32"/>
      <c r="C128" s="131" t="s">
        <v>208</v>
      </c>
      <c r="D128" s="131" t="s">
        <v>154</v>
      </c>
      <c r="E128" s="132" t="s">
        <v>209</v>
      </c>
      <c r="F128" s="133" t="s">
        <v>670</v>
      </c>
      <c r="G128" s="134" t="s">
        <v>186</v>
      </c>
      <c r="H128" s="135">
        <v>194.25</v>
      </c>
      <c r="I128" s="136"/>
      <c r="J128" s="137">
        <f>ROUND(I128*H128,2)</f>
        <v>0</v>
      </c>
      <c r="K128" s="133" t="s">
        <v>158</v>
      </c>
      <c r="L128" s="32"/>
      <c r="M128" s="138" t="s">
        <v>19</v>
      </c>
      <c r="N128" s="139" t="s">
        <v>43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159</v>
      </c>
      <c r="AT128" s="142" t="s">
        <v>154</v>
      </c>
      <c r="AU128" s="142" t="s">
        <v>81</v>
      </c>
      <c r="AY128" s="17" t="s">
        <v>152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7" t="s">
        <v>79</v>
      </c>
      <c r="BK128" s="143">
        <f>ROUND(I128*H128,2)</f>
        <v>0</v>
      </c>
      <c r="BL128" s="17" t="s">
        <v>159</v>
      </c>
      <c r="BM128" s="142" t="s">
        <v>1089</v>
      </c>
    </row>
    <row r="129" spans="2:65" s="1" customFormat="1" x14ac:dyDescent="0.2">
      <c r="B129" s="32"/>
      <c r="D129" s="144" t="s">
        <v>161</v>
      </c>
      <c r="F129" s="145" t="s">
        <v>212</v>
      </c>
      <c r="I129" s="146"/>
      <c r="L129" s="32"/>
      <c r="M129" s="147"/>
      <c r="T129" s="53"/>
      <c r="AT129" s="17" t="s">
        <v>161</v>
      </c>
      <c r="AU129" s="17" t="s">
        <v>81</v>
      </c>
    </row>
    <row r="130" spans="2:65" s="13" customFormat="1" x14ac:dyDescent="0.2">
      <c r="B130" s="155"/>
      <c r="D130" s="149" t="s">
        <v>163</v>
      </c>
      <c r="E130" s="156" t="s">
        <v>19</v>
      </c>
      <c r="F130" s="157" t="s">
        <v>1090</v>
      </c>
      <c r="H130" s="158">
        <v>194.25</v>
      </c>
      <c r="I130" s="159"/>
      <c r="L130" s="155"/>
      <c r="M130" s="160"/>
      <c r="T130" s="161"/>
      <c r="AT130" s="156" t="s">
        <v>163</v>
      </c>
      <c r="AU130" s="156" t="s">
        <v>81</v>
      </c>
      <c r="AV130" s="13" t="s">
        <v>81</v>
      </c>
      <c r="AW130" s="13" t="s">
        <v>33</v>
      </c>
      <c r="AX130" s="13" t="s">
        <v>79</v>
      </c>
      <c r="AY130" s="156" t="s">
        <v>152</v>
      </c>
    </row>
    <row r="131" spans="2:65" s="1" customFormat="1" ht="24.2" customHeight="1" x14ac:dyDescent="0.2">
      <c r="B131" s="32"/>
      <c r="C131" s="131" t="s">
        <v>214</v>
      </c>
      <c r="D131" s="131" t="s">
        <v>154</v>
      </c>
      <c r="E131" s="132" t="s">
        <v>215</v>
      </c>
      <c r="F131" s="133" t="s">
        <v>216</v>
      </c>
      <c r="G131" s="134" t="s">
        <v>186</v>
      </c>
      <c r="H131" s="135">
        <v>38.85</v>
      </c>
      <c r="I131" s="136"/>
      <c r="J131" s="137">
        <f>ROUND(I131*H131,2)</f>
        <v>0</v>
      </c>
      <c r="K131" s="133" t="s">
        <v>158</v>
      </c>
      <c r="L131" s="32"/>
      <c r="M131" s="138" t="s">
        <v>19</v>
      </c>
      <c r="N131" s="139" t="s">
        <v>43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159</v>
      </c>
      <c r="AT131" s="142" t="s">
        <v>154</v>
      </c>
      <c r="AU131" s="142" t="s">
        <v>81</v>
      </c>
      <c r="AY131" s="17" t="s">
        <v>152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7" t="s">
        <v>79</v>
      </c>
      <c r="BK131" s="143">
        <f>ROUND(I131*H131,2)</f>
        <v>0</v>
      </c>
      <c r="BL131" s="17" t="s">
        <v>159</v>
      </c>
      <c r="BM131" s="142" t="s">
        <v>1091</v>
      </c>
    </row>
    <row r="132" spans="2:65" s="1" customFormat="1" x14ac:dyDescent="0.2">
      <c r="B132" s="32"/>
      <c r="D132" s="144" t="s">
        <v>161</v>
      </c>
      <c r="F132" s="145" t="s">
        <v>218</v>
      </c>
      <c r="I132" s="146"/>
      <c r="L132" s="32"/>
      <c r="M132" s="147"/>
      <c r="T132" s="53"/>
      <c r="AT132" s="17" t="s">
        <v>161</v>
      </c>
      <c r="AU132" s="17" t="s">
        <v>81</v>
      </c>
    </row>
    <row r="133" spans="2:65" s="1" customFormat="1" ht="24.2" customHeight="1" x14ac:dyDescent="0.2">
      <c r="B133" s="32"/>
      <c r="C133" s="131" t="s">
        <v>219</v>
      </c>
      <c r="D133" s="131" t="s">
        <v>154</v>
      </c>
      <c r="E133" s="132" t="s">
        <v>220</v>
      </c>
      <c r="F133" s="133" t="s">
        <v>221</v>
      </c>
      <c r="G133" s="134" t="s">
        <v>186</v>
      </c>
      <c r="H133" s="135">
        <v>22.5</v>
      </c>
      <c r="I133" s="136"/>
      <c r="J133" s="137">
        <f>ROUND(I133*H133,2)</f>
        <v>0</v>
      </c>
      <c r="K133" s="133" t="s">
        <v>158</v>
      </c>
      <c r="L133" s="32"/>
      <c r="M133" s="138" t="s">
        <v>19</v>
      </c>
      <c r="N133" s="139" t="s">
        <v>43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159</v>
      </c>
      <c r="AT133" s="142" t="s">
        <v>154</v>
      </c>
      <c r="AU133" s="142" t="s">
        <v>81</v>
      </c>
      <c r="AY133" s="17" t="s">
        <v>152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7" t="s">
        <v>79</v>
      </c>
      <c r="BK133" s="143">
        <f>ROUND(I133*H133,2)</f>
        <v>0</v>
      </c>
      <c r="BL133" s="17" t="s">
        <v>159</v>
      </c>
      <c r="BM133" s="142" t="s">
        <v>1092</v>
      </c>
    </row>
    <row r="134" spans="2:65" s="1" customFormat="1" x14ac:dyDescent="0.2">
      <c r="B134" s="32"/>
      <c r="D134" s="144" t="s">
        <v>161</v>
      </c>
      <c r="F134" s="145" t="s">
        <v>223</v>
      </c>
      <c r="I134" s="146"/>
      <c r="L134" s="32"/>
      <c r="M134" s="147"/>
      <c r="T134" s="53"/>
      <c r="AT134" s="17" t="s">
        <v>161</v>
      </c>
      <c r="AU134" s="17" t="s">
        <v>81</v>
      </c>
    </row>
    <row r="135" spans="2:65" s="12" customFormat="1" x14ac:dyDescent="0.2">
      <c r="B135" s="148"/>
      <c r="D135" s="149" t="s">
        <v>163</v>
      </c>
      <c r="E135" s="150" t="s">
        <v>19</v>
      </c>
      <c r="F135" s="151" t="s">
        <v>1093</v>
      </c>
      <c r="H135" s="150" t="s">
        <v>19</v>
      </c>
      <c r="I135" s="152"/>
      <c r="L135" s="148"/>
      <c r="M135" s="153"/>
      <c r="T135" s="154"/>
      <c r="AT135" s="150" t="s">
        <v>163</v>
      </c>
      <c r="AU135" s="150" t="s">
        <v>81</v>
      </c>
      <c r="AV135" s="12" t="s">
        <v>79</v>
      </c>
      <c r="AW135" s="12" t="s">
        <v>33</v>
      </c>
      <c r="AX135" s="12" t="s">
        <v>72</v>
      </c>
      <c r="AY135" s="150" t="s">
        <v>152</v>
      </c>
    </row>
    <row r="136" spans="2:65" s="13" customFormat="1" x14ac:dyDescent="0.2">
      <c r="B136" s="155"/>
      <c r="D136" s="149" t="s">
        <v>163</v>
      </c>
      <c r="E136" s="156" t="s">
        <v>19</v>
      </c>
      <c r="F136" s="157" t="s">
        <v>1085</v>
      </c>
      <c r="H136" s="158">
        <v>22.5</v>
      </c>
      <c r="I136" s="159"/>
      <c r="L136" s="155"/>
      <c r="M136" s="160"/>
      <c r="T136" s="161"/>
      <c r="AT136" s="156" t="s">
        <v>163</v>
      </c>
      <c r="AU136" s="156" t="s">
        <v>81</v>
      </c>
      <c r="AV136" s="13" t="s">
        <v>81</v>
      </c>
      <c r="AW136" s="13" t="s">
        <v>33</v>
      </c>
      <c r="AX136" s="13" t="s">
        <v>79</v>
      </c>
      <c r="AY136" s="156" t="s">
        <v>152</v>
      </c>
    </row>
    <row r="137" spans="2:65" s="1" customFormat="1" ht="16.5" customHeight="1" x14ac:dyDescent="0.2">
      <c r="B137" s="32"/>
      <c r="C137" s="169" t="s">
        <v>227</v>
      </c>
      <c r="D137" s="169" t="s">
        <v>228</v>
      </c>
      <c r="E137" s="170" t="s">
        <v>229</v>
      </c>
      <c r="F137" s="171" t="s">
        <v>230</v>
      </c>
      <c r="G137" s="172" t="s">
        <v>231</v>
      </c>
      <c r="H137" s="173">
        <v>45</v>
      </c>
      <c r="I137" s="174"/>
      <c r="J137" s="175">
        <f>ROUND(I137*H137,2)</f>
        <v>0</v>
      </c>
      <c r="K137" s="171" t="s">
        <v>158</v>
      </c>
      <c r="L137" s="176"/>
      <c r="M137" s="177" t="s">
        <v>19</v>
      </c>
      <c r="N137" s="178" t="s">
        <v>43</v>
      </c>
      <c r="P137" s="140">
        <f>O137*H137</f>
        <v>0</v>
      </c>
      <c r="Q137" s="140">
        <v>1</v>
      </c>
      <c r="R137" s="140">
        <f>Q137*H137</f>
        <v>45</v>
      </c>
      <c r="S137" s="140">
        <v>0</v>
      </c>
      <c r="T137" s="141">
        <f>S137*H137</f>
        <v>0</v>
      </c>
      <c r="AR137" s="142" t="s">
        <v>208</v>
      </c>
      <c r="AT137" s="142" t="s">
        <v>228</v>
      </c>
      <c r="AU137" s="142" t="s">
        <v>81</v>
      </c>
      <c r="AY137" s="17" t="s">
        <v>152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7" t="s">
        <v>79</v>
      </c>
      <c r="BK137" s="143">
        <f>ROUND(I137*H137,2)</f>
        <v>0</v>
      </c>
      <c r="BL137" s="17" t="s">
        <v>159</v>
      </c>
      <c r="BM137" s="142" t="s">
        <v>1094</v>
      </c>
    </row>
    <row r="138" spans="2:65" s="13" customFormat="1" x14ac:dyDescent="0.2">
      <c r="B138" s="155"/>
      <c r="D138" s="149" t="s">
        <v>163</v>
      </c>
      <c r="E138" s="156" t="s">
        <v>19</v>
      </c>
      <c r="F138" s="157" t="s">
        <v>1095</v>
      </c>
      <c r="H138" s="158">
        <v>45</v>
      </c>
      <c r="I138" s="159"/>
      <c r="L138" s="155"/>
      <c r="M138" s="160"/>
      <c r="T138" s="161"/>
      <c r="AT138" s="156" t="s">
        <v>163</v>
      </c>
      <c r="AU138" s="156" t="s">
        <v>81</v>
      </c>
      <c r="AV138" s="13" t="s">
        <v>81</v>
      </c>
      <c r="AW138" s="13" t="s">
        <v>33</v>
      </c>
      <c r="AX138" s="13" t="s">
        <v>79</v>
      </c>
      <c r="AY138" s="156" t="s">
        <v>152</v>
      </c>
    </row>
    <row r="139" spans="2:65" s="1" customFormat="1" ht="24.2" customHeight="1" x14ac:dyDescent="0.2">
      <c r="B139" s="32"/>
      <c r="C139" s="131" t="s">
        <v>8</v>
      </c>
      <c r="D139" s="131" t="s">
        <v>154</v>
      </c>
      <c r="E139" s="132" t="s">
        <v>234</v>
      </c>
      <c r="F139" s="133" t="s">
        <v>235</v>
      </c>
      <c r="G139" s="134" t="s">
        <v>231</v>
      </c>
      <c r="H139" s="135">
        <v>69.930000000000007</v>
      </c>
      <c r="I139" s="136"/>
      <c r="J139" s="137">
        <f>ROUND(I139*H139,2)</f>
        <v>0</v>
      </c>
      <c r="K139" s="133" t="s">
        <v>158</v>
      </c>
      <c r="L139" s="32"/>
      <c r="M139" s="138" t="s">
        <v>19</v>
      </c>
      <c r="N139" s="139" t="s">
        <v>43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159</v>
      </c>
      <c r="AT139" s="142" t="s">
        <v>154</v>
      </c>
      <c r="AU139" s="142" t="s">
        <v>81</v>
      </c>
      <c r="AY139" s="17" t="s">
        <v>152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7" t="s">
        <v>79</v>
      </c>
      <c r="BK139" s="143">
        <f>ROUND(I139*H139,2)</f>
        <v>0</v>
      </c>
      <c r="BL139" s="17" t="s">
        <v>159</v>
      </c>
      <c r="BM139" s="142" t="s">
        <v>1096</v>
      </c>
    </row>
    <row r="140" spans="2:65" s="1" customFormat="1" x14ac:dyDescent="0.2">
      <c r="B140" s="32"/>
      <c r="D140" s="144" t="s">
        <v>161</v>
      </c>
      <c r="F140" s="145" t="s">
        <v>237</v>
      </c>
      <c r="I140" s="146"/>
      <c r="L140" s="32"/>
      <c r="M140" s="147"/>
      <c r="T140" s="53"/>
      <c r="AT140" s="17" t="s">
        <v>161</v>
      </c>
      <c r="AU140" s="17" t="s">
        <v>81</v>
      </c>
    </row>
    <row r="141" spans="2:65" s="13" customFormat="1" x14ac:dyDescent="0.2">
      <c r="B141" s="155"/>
      <c r="D141" s="149" t="s">
        <v>163</v>
      </c>
      <c r="E141" s="156" t="s">
        <v>19</v>
      </c>
      <c r="F141" s="157" t="s">
        <v>1097</v>
      </c>
      <c r="H141" s="158">
        <v>69.930000000000007</v>
      </c>
      <c r="I141" s="159"/>
      <c r="L141" s="155"/>
      <c r="M141" s="160"/>
      <c r="T141" s="161"/>
      <c r="AT141" s="156" t="s">
        <v>163</v>
      </c>
      <c r="AU141" s="156" t="s">
        <v>81</v>
      </c>
      <c r="AV141" s="13" t="s">
        <v>81</v>
      </c>
      <c r="AW141" s="13" t="s">
        <v>33</v>
      </c>
      <c r="AX141" s="13" t="s">
        <v>79</v>
      </c>
      <c r="AY141" s="156" t="s">
        <v>152</v>
      </c>
    </row>
    <row r="142" spans="2:65" s="1" customFormat="1" ht="24.2" customHeight="1" x14ac:dyDescent="0.2">
      <c r="B142" s="32"/>
      <c r="C142" s="131" t="s">
        <v>239</v>
      </c>
      <c r="D142" s="131" t="s">
        <v>154</v>
      </c>
      <c r="E142" s="132" t="s">
        <v>240</v>
      </c>
      <c r="F142" s="133" t="s">
        <v>241</v>
      </c>
      <c r="G142" s="134" t="s">
        <v>186</v>
      </c>
      <c r="H142" s="135">
        <v>38.85</v>
      </c>
      <c r="I142" s="136"/>
      <c r="J142" s="137">
        <f>ROUND(I142*H142,2)</f>
        <v>0</v>
      </c>
      <c r="K142" s="133" t="s">
        <v>158</v>
      </c>
      <c r="L142" s="32"/>
      <c r="M142" s="138" t="s">
        <v>19</v>
      </c>
      <c r="N142" s="139" t="s">
        <v>43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159</v>
      </c>
      <c r="AT142" s="142" t="s">
        <v>154</v>
      </c>
      <c r="AU142" s="142" t="s">
        <v>81</v>
      </c>
      <c r="AY142" s="17" t="s">
        <v>152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7" t="s">
        <v>79</v>
      </c>
      <c r="BK142" s="143">
        <f>ROUND(I142*H142,2)</f>
        <v>0</v>
      </c>
      <c r="BL142" s="17" t="s">
        <v>159</v>
      </c>
      <c r="BM142" s="142" t="s">
        <v>1098</v>
      </c>
    </row>
    <row r="143" spans="2:65" s="1" customFormat="1" x14ac:dyDescent="0.2">
      <c r="B143" s="32"/>
      <c r="D143" s="144" t="s">
        <v>161</v>
      </c>
      <c r="F143" s="145" t="s">
        <v>243</v>
      </c>
      <c r="I143" s="146"/>
      <c r="L143" s="32"/>
      <c r="M143" s="147"/>
      <c r="T143" s="53"/>
      <c r="AT143" s="17" t="s">
        <v>161</v>
      </c>
      <c r="AU143" s="17" t="s">
        <v>81</v>
      </c>
    </row>
    <row r="144" spans="2:65" s="13" customFormat="1" x14ac:dyDescent="0.2">
      <c r="B144" s="155"/>
      <c r="D144" s="149" t="s">
        <v>163</v>
      </c>
      <c r="E144" s="156" t="s">
        <v>19</v>
      </c>
      <c r="F144" s="157" t="s">
        <v>1099</v>
      </c>
      <c r="H144" s="158">
        <v>38.85</v>
      </c>
      <c r="I144" s="159"/>
      <c r="L144" s="155"/>
      <c r="M144" s="160"/>
      <c r="T144" s="161"/>
      <c r="AT144" s="156" t="s">
        <v>163</v>
      </c>
      <c r="AU144" s="156" t="s">
        <v>81</v>
      </c>
      <c r="AV144" s="13" t="s">
        <v>81</v>
      </c>
      <c r="AW144" s="13" t="s">
        <v>33</v>
      </c>
      <c r="AX144" s="13" t="s">
        <v>79</v>
      </c>
      <c r="AY144" s="156" t="s">
        <v>152</v>
      </c>
    </row>
    <row r="145" spans="2:65" s="1" customFormat="1" ht="24.2" customHeight="1" x14ac:dyDescent="0.2">
      <c r="B145" s="32"/>
      <c r="C145" s="131" t="s">
        <v>245</v>
      </c>
      <c r="D145" s="131" t="s">
        <v>154</v>
      </c>
      <c r="E145" s="132" t="s">
        <v>260</v>
      </c>
      <c r="F145" s="133" t="s">
        <v>261</v>
      </c>
      <c r="G145" s="134" t="s">
        <v>157</v>
      </c>
      <c r="H145" s="135">
        <v>4.5</v>
      </c>
      <c r="I145" s="136"/>
      <c r="J145" s="137">
        <f>ROUND(I145*H145,2)</f>
        <v>0</v>
      </c>
      <c r="K145" s="133" t="s">
        <v>158</v>
      </c>
      <c r="L145" s="32"/>
      <c r="M145" s="138" t="s">
        <v>19</v>
      </c>
      <c r="N145" s="139" t="s">
        <v>43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159</v>
      </c>
      <c r="AT145" s="142" t="s">
        <v>154</v>
      </c>
      <c r="AU145" s="142" t="s">
        <v>81</v>
      </c>
      <c r="AY145" s="17" t="s">
        <v>152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7" t="s">
        <v>79</v>
      </c>
      <c r="BK145" s="143">
        <f>ROUND(I145*H145,2)</f>
        <v>0</v>
      </c>
      <c r="BL145" s="17" t="s">
        <v>159</v>
      </c>
      <c r="BM145" s="142" t="s">
        <v>1100</v>
      </c>
    </row>
    <row r="146" spans="2:65" s="1" customFormat="1" x14ac:dyDescent="0.2">
      <c r="B146" s="32"/>
      <c r="D146" s="144" t="s">
        <v>161</v>
      </c>
      <c r="F146" s="145" t="s">
        <v>263</v>
      </c>
      <c r="I146" s="146"/>
      <c r="L146" s="32"/>
      <c r="M146" s="147"/>
      <c r="T146" s="53"/>
      <c r="AT146" s="17" t="s">
        <v>161</v>
      </c>
      <c r="AU146" s="17" t="s">
        <v>81</v>
      </c>
    </row>
    <row r="147" spans="2:65" s="13" customFormat="1" x14ac:dyDescent="0.2">
      <c r="B147" s="155"/>
      <c r="D147" s="149" t="s">
        <v>163</v>
      </c>
      <c r="E147" s="156" t="s">
        <v>19</v>
      </c>
      <c r="F147" s="157" t="s">
        <v>1101</v>
      </c>
      <c r="H147" s="158">
        <v>4.5</v>
      </c>
      <c r="I147" s="159"/>
      <c r="L147" s="155"/>
      <c r="M147" s="160"/>
      <c r="T147" s="161"/>
      <c r="AT147" s="156" t="s">
        <v>163</v>
      </c>
      <c r="AU147" s="156" t="s">
        <v>81</v>
      </c>
      <c r="AV147" s="13" t="s">
        <v>81</v>
      </c>
      <c r="AW147" s="13" t="s">
        <v>33</v>
      </c>
      <c r="AX147" s="13" t="s">
        <v>79</v>
      </c>
      <c r="AY147" s="156" t="s">
        <v>152</v>
      </c>
    </row>
    <row r="148" spans="2:65" s="1" customFormat="1" ht="16.5" customHeight="1" x14ac:dyDescent="0.2">
      <c r="B148" s="32"/>
      <c r="C148" s="169" t="s">
        <v>254</v>
      </c>
      <c r="D148" s="169" t="s">
        <v>228</v>
      </c>
      <c r="E148" s="170" t="s">
        <v>266</v>
      </c>
      <c r="F148" s="171" t="s">
        <v>267</v>
      </c>
      <c r="G148" s="172" t="s">
        <v>268</v>
      </c>
      <c r="H148" s="173">
        <v>0.09</v>
      </c>
      <c r="I148" s="174"/>
      <c r="J148" s="175">
        <f>ROUND(I148*H148,2)</f>
        <v>0</v>
      </c>
      <c r="K148" s="171" t="s">
        <v>158</v>
      </c>
      <c r="L148" s="176"/>
      <c r="M148" s="177" t="s">
        <v>19</v>
      </c>
      <c r="N148" s="178" t="s">
        <v>43</v>
      </c>
      <c r="P148" s="140">
        <f>O148*H148</f>
        <v>0</v>
      </c>
      <c r="Q148" s="140">
        <v>1E-3</v>
      </c>
      <c r="R148" s="140">
        <f>Q148*H148</f>
        <v>8.9999999999999992E-5</v>
      </c>
      <c r="S148" s="140">
        <v>0</v>
      </c>
      <c r="T148" s="141">
        <f>S148*H148</f>
        <v>0</v>
      </c>
      <c r="AR148" s="142" t="s">
        <v>208</v>
      </c>
      <c r="AT148" s="142" t="s">
        <v>228</v>
      </c>
      <c r="AU148" s="142" t="s">
        <v>81</v>
      </c>
      <c r="AY148" s="17" t="s">
        <v>152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7" t="s">
        <v>79</v>
      </c>
      <c r="BK148" s="143">
        <f>ROUND(I148*H148,2)</f>
        <v>0</v>
      </c>
      <c r="BL148" s="17" t="s">
        <v>159</v>
      </c>
      <c r="BM148" s="142" t="s">
        <v>1102</v>
      </c>
    </row>
    <row r="149" spans="2:65" s="13" customFormat="1" x14ac:dyDescent="0.2">
      <c r="B149" s="155"/>
      <c r="D149" s="149" t="s">
        <v>163</v>
      </c>
      <c r="F149" s="157" t="s">
        <v>1103</v>
      </c>
      <c r="H149" s="158">
        <v>0.09</v>
      </c>
      <c r="I149" s="159"/>
      <c r="L149" s="155"/>
      <c r="M149" s="160"/>
      <c r="T149" s="161"/>
      <c r="AT149" s="156" t="s">
        <v>163</v>
      </c>
      <c r="AU149" s="156" t="s">
        <v>81</v>
      </c>
      <c r="AV149" s="13" t="s">
        <v>81</v>
      </c>
      <c r="AW149" s="13" t="s">
        <v>4</v>
      </c>
      <c r="AX149" s="13" t="s">
        <v>79</v>
      </c>
      <c r="AY149" s="156" t="s">
        <v>152</v>
      </c>
    </row>
    <row r="150" spans="2:65" s="1" customFormat="1" ht="21.75" customHeight="1" x14ac:dyDescent="0.2">
      <c r="B150" s="32"/>
      <c r="C150" s="131" t="s">
        <v>259</v>
      </c>
      <c r="D150" s="131" t="s">
        <v>154</v>
      </c>
      <c r="E150" s="132" t="s">
        <v>272</v>
      </c>
      <c r="F150" s="133" t="s">
        <v>273</v>
      </c>
      <c r="G150" s="134" t="s">
        <v>157</v>
      </c>
      <c r="H150" s="135">
        <v>45</v>
      </c>
      <c r="I150" s="136"/>
      <c r="J150" s="137">
        <f>ROUND(I150*H150,2)</f>
        <v>0</v>
      </c>
      <c r="K150" s="133" t="s">
        <v>158</v>
      </c>
      <c r="L150" s="32"/>
      <c r="M150" s="138" t="s">
        <v>19</v>
      </c>
      <c r="N150" s="139" t="s">
        <v>43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159</v>
      </c>
      <c r="AT150" s="142" t="s">
        <v>154</v>
      </c>
      <c r="AU150" s="142" t="s">
        <v>81</v>
      </c>
      <c r="AY150" s="17" t="s">
        <v>152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7" t="s">
        <v>79</v>
      </c>
      <c r="BK150" s="143">
        <f>ROUND(I150*H150,2)</f>
        <v>0</v>
      </c>
      <c r="BL150" s="17" t="s">
        <v>159</v>
      </c>
      <c r="BM150" s="142" t="s">
        <v>1104</v>
      </c>
    </row>
    <row r="151" spans="2:65" s="1" customFormat="1" x14ac:dyDescent="0.2">
      <c r="B151" s="32"/>
      <c r="D151" s="144" t="s">
        <v>161</v>
      </c>
      <c r="F151" s="145" t="s">
        <v>275</v>
      </c>
      <c r="I151" s="146"/>
      <c r="L151" s="32"/>
      <c r="M151" s="147"/>
      <c r="T151" s="53"/>
      <c r="AT151" s="17" t="s">
        <v>161</v>
      </c>
      <c r="AU151" s="17" t="s">
        <v>81</v>
      </c>
    </row>
    <row r="152" spans="2:65" s="12" customFormat="1" x14ac:dyDescent="0.2">
      <c r="B152" s="148"/>
      <c r="D152" s="149" t="s">
        <v>163</v>
      </c>
      <c r="E152" s="150" t="s">
        <v>19</v>
      </c>
      <c r="F152" s="151" t="s">
        <v>1093</v>
      </c>
      <c r="H152" s="150" t="s">
        <v>19</v>
      </c>
      <c r="I152" s="152"/>
      <c r="L152" s="148"/>
      <c r="M152" s="153"/>
      <c r="T152" s="154"/>
      <c r="AT152" s="150" t="s">
        <v>163</v>
      </c>
      <c r="AU152" s="150" t="s">
        <v>81</v>
      </c>
      <c r="AV152" s="12" t="s">
        <v>79</v>
      </c>
      <c r="AW152" s="12" t="s">
        <v>33</v>
      </c>
      <c r="AX152" s="12" t="s">
        <v>72</v>
      </c>
      <c r="AY152" s="150" t="s">
        <v>152</v>
      </c>
    </row>
    <row r="153" spans="2:65" s="13" customFormat="1" x14ac:dyDescent="0.2">
      <c r="B153" s="155"/>
      <c r="D153" s="149" t="s">
        <v>163</v>
      </c>
      <c r="E153" s="156" t="s">
        <v>19</v>
      </c>
      <c r="F153" s="157" t="s">
        <v>423</v>
      </c>
      <c r="H153" s="158">
        <v>45</v>
      </c>
      <c r="I153" s="159"/>
      <c r="L153" s="155"/>
      <c r="M153" s="160"/>
      <c r="T153" s="161"/>
      <c r="AT153" s="156" t="s">
        <v>163</v>
      </c>
      <c r="AU153" s="156" t="s">
        <v>81</v>
      </c>
      <c r="AV153" s="13" t="s">
        <v>81</v>
      </c>
      <c r="AW153" s="13" t="s">
        <v>33</v>
      </c>
      <c r="AX153" s="13" t="s">
        <v>79</v>
      </c>
      <c r="AY153" s="156" t="s">
        <v>152</v>
      </c>
    </row>
    <row r="154" spans="2:65" s="1" customFormat="1" ht="21.75" customHeight="1" x14ac:dyDescent="0.2">
      <c r="B154" s="32"/>
      <c r="C154" s="131" t="s">
        <v>265</v>
      </c>
      <c r="D154" s="131" t="s">
        <v>154</v>
      </c>
      <c r="E154" s="132" t="s">
        <v>279</v>
      </c>
      <c r="F154" s="133" t="s">
        <v>280</v>
      </c>
      <c r="G154" s="134" t="s">
        <v>157</v>
      </c>
      <c r="H154" s="135">
        <v>13.5</v>
      </c>
      <c r="I154" s="136"/>
      <c r="J154" s="137">
        <f>ROUND(I154*H154,2)</f>
        <v>0</v>
      </c>
      <c r="K154" s="133" t="s">
        <v>158</v>
      </c>
      <c r="L154" s="32"/>
      <c r="M154" s="138" t="s">
        <v>19</v>
      </c>
      <c r="N154" s="139" t="s">
        <v>43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159</v>
      </c>
      <c r="AT154" s="142" t="s">
        <v>154</v>
      </c>
      <c r="AU154" s="142" t="s">
        <v>81</v>
      </c>
      <c r="AY154" s="17" t="s">
        <v>152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7" t="s">
        <v>79</v>
      </c>
      <c r="BK154" s="143">
        <f>ROUND(I154*H154,2)</f>
        <v>0</v>
      </c>
      <c r="BL154" s="17" t="s">
        <v>159</v>
      </c>
      <c r="BM154" s="142" t="s">
        <v>1105</v>
      </c>
    </row>
    <row r="155" spans="2:65" s="1" customFormat="1" x14ac:dyDescent="0.2">
      <c r="B155" s="32"/>
      <c r="D155" s="144" t="s">
        <v>161</v>
      </c>
      <c r="F155" s="145" t="s">
        <v>282</v>
      </c>
      <c r="I155" s="146"/>
      <c r="L155" s="32"/>
      <c r="M155" s="147"/>
      <c r="T155" s="53"/>
      <c r="AT155" s="17" t="s">
        <v>161</v>
      </c>
      <c r="AU155" s="17" t="s">
        <v>81</v>
      </c>
    </row>
    <row r="156" spans="2:65" s="12" customFormat="1" x14ac:dyDescent="0.2">
      <c r="B156" s="148"/>
      <c r="D156" s="149" t="s">
        <v>163</v>
      </c>
      <c r="E156" s="150" t="s">
        <v>19</v>
      </c>
      <c r="F156" s="151" t="s">
        <v>283</v>
      </c>
      <c r="H156" s="150" t="s">
        <v>19</v>
      </c>
      <c r="I156" s="152"/>
      <c r="L156" s="148"/>
      <c r="M156" s="153"/>
      <c r="T156" s="154"/>
      <c r="AT156" s="150" t="s">
        <v>163</v>
      </c>
      <c r="AU156" s="150" t="s">
        <v>81</v>
      </c>
      <c r="AV156" s="12" t="s">
        <v>79</v>
      </c>
      <c r="AW156" s="12" t="s">
        <v>33</v>
      </c>
      <c r="AX156" s="12" t="s">
        <v>72</v>
      </c>
      <c r="AY156" s="150" t="s">
        <v>152</v>
      </c>
    </row>
    <row r="157" spans="2:65" s="13" customFormat="1" x14ac:dyDescent="0.2">
      <c r="B157" s="155"/>
      <c r="D157" s="149" t="s">
        <v>163</v>
      </c>
      <c r="E157" s="156" t="s">
        <v>19</v>
      </c>
      <c r="F157" s="157" t="s">
        <v>1106</v>
      </c>
      <c r="H157" s="158">
        <v>13.5</v>
      </c>
      <c r="I157" s="159"/>
      <c r="L157" s="155"/>
      <c r="M157" s="160"/>
      <c r="T157" s="161"/>
      <c r="AT157" s="156" t="s">
        <v>163</v>
      </c>
      <c r="AU157" s="156" t="s">
        <v>81</v>
      </c>
      <c r="AV157" s="13" t="s">
        <v>81</v>
      </c>
      <c r="AW157" s="13" t="s">
        <v>33</v>
      </c>
      <c r="AX157" s="13" t="s">
        <v>79</v>
      </c>
      <c r="AY157" s="156" t="s">
        <v>152</v>
      </c>
    </row>
    <row r="158" spans="2:65" s="1" customFormat="1" ht="16.5" customHeight="1" x14ac:dyDescent="0.2">
      <c r="B158" s="32"/>
      <c r="C158" s="169" t="s">
        <v>271</v>
      </c>
      <c r="D158" s="169" t="s">
        <v>228</v>
      </c>
      <c r="E158" s="170" t="s">
        <v>286</v>
      </c>
      <c r="F158" s="171" t="s">
        <v>287</v>
      </c>
      <c r="G158" s="172" t="s">
        <v>231</v>
      </c>
      <c r="H158" s="173">
        <v>1.08</v>
      </c>
      <c r="I158" s="174"/>
      <c r="J158" s="175">
        <f>ROUND(I158*H158,2)</f>
        <v>0</v>
      </c>
      <c r="K158" s="171" t="s">
        <v>158</v>
      </c>
      <c r="L158" s="176"/>
      <c r="M158" s="177" t="s">
        <v>19</v>
      </c>
      <c r="N158" s="178" t="s">
        <v>43</v>
      </c>
      <c r="P158" s="140">
        <f>O158*H158</f>
        <v>0</v>
      </c>
      <c r="Q158" s="140">
        <v>1</v>
      </c>
      <c r="R158" s="140">
        <f>Q158*H158</f>
        <v>1.08</v>
      </c>
      <c r="S158" s="140">
        <v>0</v>
      </c>
      <c r="T158" s="141">
        <f>S158*H158</f>
        <v>0</v>
      </c>
      <c r="AR158" s="142" t="s">
        <v>208</v>
      </c>
      <c r="AT158" s="142" t="s">
        <v>228</v>
      </c>
      <c r="AU158" s="142" t="s">
        <v>81</v>
      </c>
      <c r="AY158" s="17" t="s">
        <v>152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7" t="s">
        <v>79</v>
      </c>
      <c r="BK158" s="143">
        <f>ROUND(I158*H158,2)</f>
        <v>0</v>
      </c>
      <c r="BL158" s="17" t="s">
        <v>159</v>
      </c>
      <c r="BM158" s="142" t="s">
        <v>1107</v>
      </c>
    </row>
    <row r="159" spans="2:65" s="13" customFormat="1" x14ac:dyDescent="0.2">
      <c r="B159" s="155"/>
      <c r="D159" s="149" t="s">
        <v>163</v>
      </c>
      <c r="E159" s="156" t="s">
        <v>19</v>
      </c>
      <c r="F159" s="157" t="s">
        <v>1108</v>
      </c>
      <c r="H159" s="158">
        <v>1.08</v>
      </c>
      <c r="I159" s="159"/>
      <c r="L159" s="155"/>
      <c r="M159" s="160"/>
      <c r="T159" s="161"/>
      <c r="AT159" s="156" t="s">
        <v>163</v>
      </c>
      <c r="AU159" s="156" t="s">
        <v>81</v>
      </c>
      <c r="AV159" s="13" t="s">
        <v>81</v>
      </c>
      <c r="AW159" s="13" t="s">
        <v>33</v>
      </c>
      <c r="AX159" s="13" t="s">
        <v>79</v>
      </c>
      <c r="AY159" s="156" t="s">
        <v>152</v>
      </c>
    </row>
    <row r="160" spans="2:65" s="11" customFormat="1" ht="22.9" customHeight="1" x14ac:dyDescent="0.2">
      <c r="B160" s="119"/>
      <c r="D160" s="120" t="s">
        <v>71</v>
      </c>
      <c r="E160" s="129" t="s">
        <v>183</v>
      </c>
      <c r="F160" s="129" t="s">
        <v>308</v>
      </c>
      <c r="I160" s="122"/>
      <c r="J160" s="130">
        <f>BK160</f>
        <v>0</v>
      </c>
      <c r="L160" s="119"/>
      <c r="M160" s="124"/>
      <c r="P160" s="125">
        <f>SUM(P161:P191)</f>
        <v>0</v>
      </c>
      <c r="R160" s="125">
        <f>SUM(R161:R191)</f>
        <v>0</v>
      </c>
      <c r="T160" s="126">
        <f>SUM(T161:T191)</f>
        <v>0</v>
      </c>
      <c r="AR160" s="120" t="s">
        <v>79</v>
      </c>
      <c r="AT160" s="127" t="s">
        <v>71</v>
      </c>
      <c r="AU160" s="127" t="s">
        <v>79</v>
      </c>
      <c r="AY160" s="120" t="s">
        <v>152</v>
      </c>
      <c r="BK160" s="128">
        <f>SUM(BK161:BK191)</f>
        <v>0</v>
      </c>
    </row>
    <row r="161" spans="2:65" s="1" customFormat="1" ht="21.75" customHeight="1" x14ac:dyDescent="0.2">
      <c r="B161" s="32"/>
      <c r="C161" s="131" t="s">
        <v>278</v>
      </c>
      <c r="D161" s="131" t="s">
        <v>154</v>
      </c>
      <c r="E161" s="132" t="s">
        <v>583</v>
      </c>
      <c r="F161" s="133" t="s">
        <v>584</v>
      </c>
      <c r="G161" s="134" t="s">
        <v>157</v>
      </c>
      <c r="H161" s="135">
        <v>45</v>
      </c>
      <c r="I161" s="136"/>
      <c r="J161" s="137">
        <f>ROUND(I161*H161,2)</f>
        <v>0</v>
      </c>
      <c r="K161" s="133" t="s">
        <v>158</v>
      </c>
      <c r="L161" s="32"/>
      <c r="M161" s="138" t="s">
        <v>19</v>
      </c>
      <c r="N161" s="139" t="s">
        <v>43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1">
        <f>S161*H161</f>
        <v>0</v>
      </c>
      <c r="AR161" s="142" t="s">
        <v>159</v>
      </c>
      <c r="AT161" s="142" t="s">
        <v>154</v>
      </c>
      <c r="AU161" s="142" t="s">
        <v>81</v>
      </c>
      <c r="AY161" s="17" t="s">
        <v>152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7" t="s">
        <v>79</v>
      </c>
      <c r="BK161" s="143">
        <f>ROUND(I161*H161,2)</f>
        <v>0</v>
      </c>
      <c r="BL161" s="17" t="s">
        <v>159</v>
      </c>
      <c r="BM161" s="142" t="s">
        <v>1109</v>
      </c>
    </row>
    <row r="162" spans="2:65" s="1" customFormat="1" x14ac:dyDescent="0.2">
      <c r="B162" s="32"/>
      <c r="D162" s="144" t="s">
        <v>161</v>
      </c>
      <c r="F162" s="145" t="s">
        <v>586</v>
      </c>
      <c r="I162" s="146"/>
      <c r="L162" s="32"/>
      <c r="M162" s="147"/>
      <c r="T162" s="53"/>
      <c r="AT162" s="17" t="s">
        <v>161</v>
      </c>
      <c r="AU162" s="17" t="s">
        <v>81</v>
      </c>
    </row>
    <row r="163" spans="2:65" s="12" customFormat="1" x14ac:dyDescent="0.2">
      <c r="B163" s="148"/>
      <c r="D163" s="149" t="s">
        <v>163</v>
      </c>
      <c r="E163" s="150" t="s">
        <v>19</v>
      </c>
      <c r="F163" s="151" t="s">
        <v>1093</v>
      </c>
      <c r="H163" s="150" t="s">
        <v>19</v>
      </c>
      <c r="I163" s="152"/>
      <c r="L163" s="148"/>
      <c r="M163" s="153"/>
      <c r="T163" s="154"/>
      <c r="AT163" s="150" t="s">
        <v>163</v>
      </c>
      <c r="AU163" s="150" t="s">
        <v>81</v>
      </c>
      <c r="AV163" s="12" t="s">
        <v>79</v>
      </c>
      <c r="AW163" s="12" t="s">
        <v>33</v>
      </c>
      <c r="AX163" s="12" t="s">
        <v>72</v>
      </c>
      <c r="AY163" s="150" t="s">
        <v>152</v>
      </c>
    </row>
    <row r="164" spans="2:65" s="13" customFormat="1" x14ac:dyDescent="0.2">
      <c r="B164" s="155"/>
      <c r="D164" s="149" t="s">
        <v>163</v>
      </c>
      <c r="E164" s="156" t="s">
        <v>19</v>
      </c>
      <c r="F164" s="157" t="s">
        <v>423</v>
      </c>
      <c r="H164" s="158">
        <v>45</v>
      </c>
      <c r="I164" s="159"/>
      <c r="L164" s="155"/>
      <c r="M164" s="160"/>
      <c r="T164" s="161"/>
      <c r="AT164" s="156" t="s">
        <v>163</v>
      </c>
      <c r="AU164" s="156" t="s">
        <v>81</v>
      </c>
      <c r="AV164" s="13" t="s">
        <v>81</v>
      </c>
      <c r="AW164" s="13" t="s">
        <v>33</v>
      </c>
      <c r="AX164" s="13" t="s">
        <v>79</v>
      </c>
      <c r="AY164" s="156" t="s">
        <v>152</v>
      </c>
    </row>
    <row r="165" spans="2:65" s="1" customFormat="1" ht="21.75" customHeight="1" x14ac:dyDescent="0.2">
      <c r="B165" s="32"/>
      <c r="C165" s="131" t="s">
        <v>285</v>
      </c>
      <c r="D165" s="131" t="s">
        <v>154</v>
      </c>
      <c r="E165" s="132" t="s">
        <v>588</v>
      </c>
      <c r="F165" s="133" t="s">
        <v>589</v>
      </c>
      <c r="G165" s="134" t="s">
        <v>157</v>
      </c>
      <c r="H165" s="135">
        <v>45</v>
      </c>
      <c r="I165" s="136"/>
      <c r="J165" s="137">
        <f>ROUND(I165*H165,2)</f>
        <v>0</v>
      </c>
      <c r="K165" s="133" t="s">
        <v>158</v>
      </c>
      <c r="L165" s="32"/>
      <c r="M165" s="138" t="s">
        <v>19</v>
      </c>
      <c r="N165" s="139" t="s">
        <v>43</v>
      </c>
      <c r="P165" s="140">
        <f>O165*H165</f>
        <v>0</v>
      </c>
      <c r="Q165" s="140">
        <v>0</v>
      </c>
      <c r="R165" s="140">
        <f>Q165*H165</f>
        <v>0</v>
      </c>
      <c r="S165" s="140">
        <v>0</v>
      </c>
      <c r="T165" s="141">
        <f>S165*H165</f>
        <v>0</v>
      </c>
      <c r="AR165" s="142" t="s">
        <v>159</v>
      </c>
      <c r="AT165" s="142" t="s">
        <v>154</v>
      </c>
      <c r="AU165" s="142" t="s">
        <v>81</v>
      </c>
      <c r="AY165" s="17" t="s">
        <v>152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7" t="s">
        <v>79</v>
      </c>
      <c r="BK165" s="143">
        <f>ROUND(I165*H165,2)</f>
        <v>0</v>
      </c>
      <c r="BL165" s="17" t="s">
        <v>159</v>
      </c>
      <c r="BM165" s="142" t="s">
        <v>1110</v>
      </c>
    </row>
    <row r="166" spans="2:65" s="1" customFormat="1" x14ac:dyDescent="0.2">
      <c r="B166" s="32"/>
      <c r="D166" s="144" t="s">
        <v>161</v>
      </c>
      <c r="F166" s="145" t="s">
        <v>591</v>
      </c>
      <c r="I166" s="146"/>
      <c r="L166" s="32"/>
      <c r="M166" s="147"/>
      <c r="T166" s="53"/>
      <c r="AT166" s="17" t="s">
        <v>161</v>
      </c>
      <c r="AU166" s="17" t="s">
        <v>81</v>
      </c>
    </row>
    <row r="167" spans="2:65" s="12" customFormat="1" x14ac:dyDescent="0.2">
      <c r="B167" s="148"/>
      <c r="D167" s="149" t="s">
        <v>163</v>
      </c>
      <c r="E167" s="150" t="s">
        <v>19</v>
      </c>
      <c r="F167" s="151" t="s">
        <v>1093</v>
      </c>
      <c r="H167" s="150" t="s">
        <v>19</v>
      </c>
      <c r="I167" s="152"/>
      <c r="L167" s="148"/>
      <c r="M167" s="153"/>
      <c r="T167" s="154"/>
      <c r="AT167" s="150" t="s">
        <v>163</v>
      </c>
      <c r="AU167" s="150" t="s">
        <v>81</v>
      </c>
      <c r="AV167" s="12" t="s">
        <v>79</v>
      </c>
      <c r="AW167" s="12" t="s">
        <v>33</v>
      </c>
      <c r="AX167" s="12" t="s">
        <v>72</v>
      </c>
      <c r="AY167" s="150" t="s">
        <v>152</v>
      </c>
    </row>
    <row r="168" spans="2:65" s="13" customFormat="1" x14ac:dyDescent="0.2">
      <c r="B168" s="155"/>
      <c r="D168" s="149" t="s">
        <v>163</v>
      </c>
      <c r="E168" s="156" t="s">
        <v>19</v>
      </c>
      <c r="F168" s="157" t="s">
        <v>423</v>
      </c>
      <c r="H168" s="158">
        <v>45</v>
      </c>
      <c r="I168" s="159"/>
      <c r="L168" s="155"/>
      <c r="M168" s="160"/>
      <c r="T168" s="161"/>
      <c r="AT168" s="156" t="s">
        <v>163</v>
      </c>
      <c r="AU168" s="156" t="s">
        <v>81</v>
      </c>
      <c r="AV168" s="13" t="s">
        <v>81</v>
      </c>
      <c r="AW168" s="13" t="s">
        <v>33</v>
      </c>
      <c r="AX168" s="13" t="s">
        <v>79</v>
      </c>
      <c r="AY168" s="156" t="s">
        <v>152</v>
      </c>
    </row>
    <row r="169" spans="2:65" s="1" customFormat="1" ht="24.2" customHeight="1" x14ac:dyDescent="0.2">
      <c r="B169" s="32"/>
      <c r="C169" s="131" t="s">
        <v>7</v>
      </c>
      <c r="D169" s="131" t="s">
        <v>154</v>
      </c>
      <c r="E169" s="132" t="s">
        <v>1111</v>
      </c>
      <c r="F169" s="133" t="s">
        <v>1112</v>
      </c>
      <c r="G169" s="134" t="s">
        <v>157</v>
      </c>
      <c r="H169" s="135">
        <v>45</v>
      </c>
      <c r="I169" s="136"/>
      <c r="J169" s="137">
        <f>ROUND(I169*H169,2)</f>
        <v>0</v>
      </c>
      <c r="K169" s="133" t="s">
        <v>158</v>
      </c>
      <c r="L169" s="32"/>
      <c r="M169" s="138" t="s">
        <v>19</v>
      </c>
      <c r="N169" s="139" t="s">
        <v>43</v>
      </c>
      <c r="P169" s="140">
        <f>O169*H169</f>
        <v>0</v>
      </c>
      <c r="Q169" s="140">
        <v>0</v>
      </c>
      <c r="R169" s="140">
        <f>Q169*H169</f>
        <v>0</v>
      </c>
      <c r="S169" s="140">
        <v>0</v>
      </c>
      <c r="T169" s="141">
        <f>S169*H169</f>
        <v>0</v>
      </c>
      <c r="AR169" s="142" t="s">
        <v>159</v>
      </c>
      <c r="AT169" s="142" t="s">
        <v>154</v>
      </c>
      <c r="AU169" s="142" t="s">
        <v>81</v>
      </c>
      <c r="AY169" s="17" t="s">
        <v>152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7" t="s">
        <v>79</v>
      </c>
      <c r="BK169" s="143">
        <f>ROUND(I169*H169,2)</f>
        <v>0</v>
      </c>
      <c r="BL169" s="17" t="s">
        <v>159</v>
      </c>
      <c r="BM169" s="142" t="s">
        <v>1113</v>
      </c>
    </row>
    <row r="170" spans="2:65" s="1" customFormat="1" x14ac:dyDescent="0.2">
      <c r="B170" s="32"/>
      <c r="D170" s="144" t="s">
        <v>161</v>
      </c>
      <c r="F170" s="145" t="s">
        <v>1114</v>
      </c>
      <c r="I170" s="146"/>
      <c r="L170" s="32"/>
      <c r="M170" s="147"/>
      <c r="T170" s="53"/>
      <c r="AT170" s="17" t="s">
        <v>161</v>
      </c>
      <c r="AU170" s="17" t="s">
        <v>81</v>
      </c>
    </row>
    <row r="171" spans="2:65" s="12" customFormat="1" x14ac:dyDescent="0.2">
      <c r="B171" s="148"/>
      <c r="D171" s="149" t="s">
        <v>163</v>
      </c>
      <c r="E171" s="150" t="s">
        <v>19</v>
      </c>
      <c r="F171" s="151" t="s">
        <v>1093</v>
      </c>
      <c r="H171" s="150" t="s">
        <v>19</v>
      </c>
      <c r="I171" s="152"/>
      <c r="L171" s="148"/>
      <c r="M171" s="153"/>
      <c r="T171" s="154"/>
      <c r="AT171" s="150" t="s">
        <v>163</v>
      </c>
      <c r="AU171" s="150" t="s">
        <v>81</v>
      </c>
      <c r="AV171" s="12" t="s">
        <v>79</v>
      </c>
      <c r="AW171" s="12" t="s">
        <v>33</v>
      </c>
      <c r="AX171" s="12" t="s">
        <v>72</v>
      </c>
      <c r="AY171" s="150" t="s">
        <v>152</v>
      </c>
    </row>
    <row r="172" spans="2:65" s="13" customFormat="1" x14ac:dyDescent="0.2">
      <c r="B172" s="155"/>
      <c r="D172" s="149" t="s">
        <v>163</v>
      </c>
      <c r="E172" s="156" t="s">
        <v>19</v>
      </c>
      <c r="F172" s="157" t="s">
        <v>423</v>
      </c>
      <c r="H172" s="158">
        <v>45</v>
      </c>
      <c r="I172" s="159"/>
      <c r="L172" s="155"/>
      <c r="M172" s="160"/>
      <c r="T172" s="161"/>
      <c r="AT172" s="156" t="s">
        <v>163</v>
      </c>
      <c r="AU172" s="156" t="s">
        <v>81</v>
      </c>
      <c r="AV172" s="13" t="s">
        <v>81</v>
      </c>
      <c r="AW172" s="13" t="s">
        <v>33</v>
      </c>
      <c r="AX172" s="13" t="s">
        <v>79</v>
      </c>
      <c r="AY172" s="156" t="s">
        <v>152</v>
      </c>
    </row>
    <row r="173" spans="2:65" s="1" customFormat="1" ht="16.5" customHeight="1" x14ac:dyDescent="0.2">
      <c r="B173" s="32"/>
      <c r="C173" s="131" t="s">
        <v>296</v>
      </c>
      <c r="D173" s="131" t="s">
        <v>154</v>
      </c>
      <c r="E173" s="132" t="s">
        <v>1115</v>
      </c>
      <c r="F173" s="133" t="s">
        <v>1116</v>
      </c>
      <c r="G173" s="134" t="s">
        <v>157</v>
      </c>
      <c r="H173" s="135">
        <v>45</v>
      </c>
      <c r="I173" s="136"/>
      <c r="J173" s="137">
        <f>ROUND(I173*H173,2)</f>
        <v>0</v>
      </c>
      <c r="K173" s="133" t="s">
        <v>158</v>
      </c>
      <c r="L173" s="32"/>
      <c r="M173" s="138" t="s">
        <v>19</v>
      </c>
      <c r="N173" s="139" t="s">
        <v>43</v>
      </c>
      <c r="P173" s="140">
        <f>O173*H173</f>
        <v>0</v>
      </c>
      <c r="Q173" s="140">
        <v>0</v>
      </c>
      <c r="R173" s="140">
        <f>Q173*H173</f>
        <v>0</v>
      </c>
      <c r="S173" s="140">
        <v>0</v>
      </c>
      <c r="T173" s="141">
        <f>S173*H173</f>
        <v>0</v>
      </c>
      <c r="AR173" s="142" t="s">
        <v>159</v>
      </c>
      <c r="AT173" s="142" t="s">
        <v>154</v>
      </c>
      <c r="AU173" s="142" t="s">
        <v>81</v>
      </c>
      <c r="AY173" s="17" t="s">
        <v>152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7" t="s">
        <v>79</v>
      </c>
      <c r="BK173" s="143">
        <f>ROUND(I173*H173,2)</f>
        <v>0</v>
      </c>
      <c r="BL173" s="17" t="s">
        <v>159</v>
      </c>
      <c r="BM173" s="142" t="s">
        <v>1117</v>
      </c>
    </row>
    <row r="174" spans="2:65" s="1" customFormat="1" x14ac:dyDescent="0.2">
      <c r="B174" s="32"/>
      <c r="D174" s="144" t="s">
        <v>161</v>
      </c>
      <c r="F174" s="145" t="s">
        <v>1118</v>
      </c>
      <c r="I174" s="146"/>
      <c r="L174" s="32"/>
      <c r="M174" s="147"/>
      <c r="T174" s="53"/>
      <c r="AT174" s="17" t="s">
        <v>161</v>
      </c>
      <c r="AU174" s="17" t="s">
        <v>81</v>
      </c>
    </row>
    <row r="175" spans="2:65" s="12" customFormat="1" x14ac:dyDescent="0.2">
      <c r="B175" s="148"/>
      <c r="D175" s="149" t="s">
        <v>163</v>
      </c>
      <c r="E175" s="150" t="s">
        <v>19</v>
      </c>
      <c r="F175" s="151" t="s">
        <v>1093</v>
      </c>
      <c r="H175" s="150" t="s">
        <v>19</v>
      </c>
      <c r="I175" s="152"/>
      <c r="L175" s="148"/>
      <c r="M175" s="153"/>
      <c r="T175" s="154"/>
      <c r="AT175" s="150" t="s">
        <v>163</v>
      </c>
      <c r="AU175" s="150" t="s">
        <v>81</v>
      </c>
      <c r="AV175" s="12" t="s">
        <v>79</v>
      </c>
      <c r="AW175" s="12" t="s">
        <v>33</v>
      </c>
      <c r="AX175" s="12" t="s">
        <v>72</v>
      </c>
      <c r="AY175" s="150" t="s">
        <v>152</v>
      </c>
    </row>
    <row r="176" spans="2:65" s="13" customFormat="1" x14ac:dyDescent="0.2">
      <c r="B176" s="155"/>
      <c r="D176" s="149" t="s">
        <v>163</v>
      </c>
      <c r="E176" s="156" t="s">
        <v>19</v>
      </c>
      <c r="F176" s="157" t="s">
        <v>423</v>
      </c>
      <c r="H176" s="158">
        <v>45</v>
      </c>
      <c r="I176" s="159"/>
      <c r="L176" s="155"/>
      <c r="M176" s="160"/>
      <c r="T176" s="161"/>
      <c r="AT176" s="156" t="s">
        <v>163</v>
      </c>
      <c r="AU176" s="156" t="s">
        <v>81</v>
      </c>
      <c r="AV176" s="13" t="s">
        <v>81</v>
      </c>
      <c r="AW176" s="13" t="s">
        <v>33</v>
      </c>
      <c r="AX176" s="13" t="s">
        <v>72</v>
      </c>
      <c r="AY176" s="156" t="s">
        <v>152</v>
      </c>
    </row>
    <row r="177" spans="2:65" s="14" customFormat="1" x14ac:dyDescent="0.2">
      <c r="B177" s="162"/>
      <c r="D177" s="149" t="s">
        <v>163</v>
      </c>
      <c r="E177" s="163" t="s">
        <v>19</v>
      </c>
      <c r="F177" s="164" t="s">
        <v>194</v>
      </c>
      <c r="H177" s="165">
        <v>45</v>
      </c>
      <c r="I177" s="166"/>
      <c r="L177" s="162"/>
      <c r="M177" s="167"/>
      <c r="T177" s="168"/>
      <c r="AT177" s="163" t="s">
        <v>163</v>
      </c>
      <c r="AU177" s="163" t="s">
        <v>81</v>
      </c>
      <c r="AV177" s="14" t="s">
        <v>159</v>
      </c>
      <c r="AW177" s="14" t="s">
        <v>33</v>
      </c>
      <c r="AX177" s="14" t="s">
        <v>79</v>
      </c>
      <c r="AY177" s="163" t="s">
        <v>152</v>
      </c>
    </row>
    <row r="178" spans="2:65" s="1" customFormat="1" ht="16.5" customHeight="1" x14ac:dyDescent="0.2">
      <c r="B178" s="32"/>
      <c r="C178" s="131" t="s">
        <v>302</v>
      </c>
      <c r="D178" s="131" t="s">
        <v>154</v>
      </c>
      <c r="E178" s="132" t="s">
        <v>322</v>
      </c>
      <c r="F178" s="133" t="s">
        <v>323</v>
      </c>
      <c r="G178" s="134" t="s">
        <v>157</v>
      </c>
      <c r="H178" s="135">
        <v>55.5</v>
      </c>
      <c r="I178" s="136"/>
      <c r="J178" s="137">
        <f>ROUND(I178*H178,2)</f>
        <v>0</v>
      </c>
      <c r="K178" s="133" t="s">
        <v>158</v>
      </c>
      <c r="L178" s="32"/>
      <c r="M178" s="138" t="s">
        <v>19</v>
      </c>
      <c r="N178" s="139" t="s">
        <v>43</v>
      </c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AR178" s="142" t="s">
        <v>159</v>
      </c>
      <c r="AT178" s="142" t="s">
        <v>154</v>
      </c>
      <c r="AU178" s="142" t="s">
        <v>81</v>
      </c>
      <c r="AY178" s="17" t="s">
        <v>152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7" t="s">
        <v>79</v>
      </c>
      <c r="BK178" s="143">
        <f>ROUND(I178*H178,2)</f>
        <v>0</v>
      </c>
      <c r="BL178" s="17" t="s">
        <v>159</v>
      </c>
      <c r="BM178" s="142" t="s">
        <v>1119</v>
      </c>
    </row>
    <row r="179" spans="2:65" s="1" customFormat="1" x14ac:dyDescent="0.2">
      <c r="B179" s="32"/>
      <c r="D179" s="144" t="s">
        <v>161</v>
      </c>
      <c r="F179" s="145" t="s">
        <v>325</v>
      </c>
      <c r="I179" s="146"/>
      <c r="L179" s="32"/>
      <c r="M179" s="147"/>
      <c r="T179" s="53"/>
      <c r="AT179" s="17" t="s">
        <v>161</v>
      </c>
      <c r="AU179" s="17" t="s">
        <v>81</v>
      </c>
    </row>
    <row r="180" spans="2:65" s="12" customFormat="1" x14ac:dyDescent="0.2">
      <c r="B180" s="148"/>
      <c r="D180" s="149" t="s">
        <v>163</v>
      </c>
      <c r="E180" s="150" t="s">
        <v>19</v>
      </c>
      <c r="F180" s="151" t="s">
        <v>319</v>
      </c>
      <c r="H180" s="150" t="s">
        <v>19</v>
      </c>
      <c r="I180" s="152"/>
      <c r="L180" s="148"/>
      <c r="M180" s="153"/>
      <c r="T180" s="154"/>
      <c r="AT180" s="150" t="s">
        <v>163</v>
      </c>
      <c r="AU180" s="150" t="s">
        <v>81</v>
      </c>
      <c r="AV180" s="12" t="s">
        <v>79</v>
      </c>
      <c r="AW180" s="12" t="s">
        <v>33</v>
      </c>
      <c r="AX180" s="12" t="s">
        <v>72</v>
      </c>
      <c r="AY180" s="150" t="s">
        <v>152</v>
      </c>
    </row>
    <row r="181" spans="2:65" s="13" customFormat="1" x14ac:dyDescent="0.2">
      <c r="B181" s="155"/>
      <c r="D181" s="149" t="s">
        <v>163</v>
      </c>
      <c r="E181" s="156" t="s">
        <v>19</v>
      </c>
      <c r="F181" s="157" t="s">
        <v>1120</v>
      </c>
      <c r="H181" s="158">
        <v>10.5</v>
      </c>
      <c r="I181" s="159"/>
      <c r="L181" s="155"/>
      <c r="M181" s="160"/>
      <c r="T181" s="161"/>
      <c r="AT181" s="156" t="s">
        <v>163</v>
      </c>
      <c r="AU181" s="156" t="s">
        <v>81</v>
      </c>
      <c r="AV181" s="13" t="s">
        <v>81</v>
      </c>
      <c r="AW181" s="13" t="s">
        <v>33</v>
      </c>
      <c r="AX181" s="13" t="s">
        <v>72</v>
      </c>
      <c r="AY181" s="156" t="s">
        <v>152</v>
      </c>
    </row>
    <row r="182" spans="2:65" s="12" customFormat="1" x14ac:dyDescent="0.2">
      <c r="B182" s="148"/>
      <c r="D182" s="149" t="s">
        <v>163</v>
      </c>
      <c r="E182" s="150" t="s">
        <v>19</v>
      </c>
      <c r="F182" s="151" t="s">
        <v>1093</v>
      </c>
      <c r="H182" s="150" t="s">
        <v>19</v>
      </c>
      <c r="I182" s="152"/>
      <c r="L182" s="148"/>
      <c r="M182" s="153"/>
      <c r="T182" s="154"/>
      <c r="AT182" s="150" t="s">
        <v>163</v>
      </c>
      <c r="AU182" s="150" t="s">
        <v>81</v>
      </c>
      <c r="AV182" s="12" t="s">
        <v>79</v>
      </c>
      <c r="AW182" s="12" t="s">
        <v>33</v>
      </c>
      <c r="AX182" s="12" t="s">
        <v>72</v>
      </c>
      <c r="AY182" s="150" t="s">
        <v>152</v>
      </c>
    </row>
    <row r="183" spans="2:65" s="13" customFormat="1" x14ac:dyDescent="0.2">
      <c r="B183" s="155"/>
      <c r="D183" s="149" t="s">
        <v>163</v>
      </c>
      <c r="E183" s="156" t="s">
        <v>19</v>
      </c>
      <c r="F183" s="157" t="s">
        <v>423</v>
      </c>
      <c r="H183" s="158">
        <v>45</v>
      </c>
      <c r="I183" s="159"/>
      <c r="L183" s="155"/>
      <c r="M183" s="160"/>
      <c r="T183" s="161"/>
      <c r="AT183" s="156" t="s">
        <v>163</v>
      </c>
      <c r="AU183" s="156" t="s">
        <v>81</v>
      </c>
      <c r="AV183" s="13" t="s">
        <v>81</v>
      </c>
      <c r="AW183" s="13" t="s">
        <v>33</v>
      </c>
      <c r="AX183" s="13" t="s">
        <v>72</v>
      </c>
      <c r="AY183" s="156" t="s">
        <v>152</v>
      </c>
    </row>
    <row r="184" spans="2:65" s="14" customFormat="1" x14ac:dyDescent="0.2">
      <c r="B184" s="162"/>
      <c r="D184" s="149" t="s">
        <v>163</v>
      </c>
      <c r="E184" s="163" t="s">
        <v>19</v>
      </c>
      <c r="F184" s="164" t="s">
        <v>194</v>
      </c>
      <c r="H184" s="165">
        <v>55.5</v>
      </c>
      <c r="I184" s="166"/>
      <c r="L184" s="162"/>
      <c r="M184" s="167"/>
      <c r="T184" s="168"/>
      <c r="AT184" s="163" t="s">
        <v>163</v>
      </c>
      <c r="AU184" s="163" t="s">
        <v>81</v>
      </c>
      <c r="AV184" s="14" t="s">
        <v>159</v>
      </c>
      <c r="AW184" s="14" t="s">
        <v>33</v>
      </c>
      <c r="AX184" s="14" t="s">
        <v>79</v>
      </c>
      <c r="AY184" s="163" t="s">
        <v>152</v>
      </c>
    </row>
    <row r="185" spans="2:65" s="1" customFormat="1" ht="24.2" customHeight="1" x14ac:dyDescent="0.2">
      <c r="B185" s="32"/>
      <c r="C185" s="131" t="s">
        <v>309</v>
      </c>
      <c r="D185" s="131" t="s">
        <v>154</v>
      </c>
      <c r="E185" s="132" t="s">
        <v>327</v>
      </c>
      <c r="F185" s="133" t="s">
        <v>328</v>
      </c>
      <c r="G185" s="134" t="s">
        <v>157</v>
      </c>
      <c r="H185" s="135">
        <v>55.5</v>
      </c>
      <c r="I185" s="136"/>
      <c r="J185" s="137">
        <f>ROUND(I185*H185,2)</f>
        <v>0</v>
      </c>
      <c r="K185" s="133" t="s">
        <v>158</v>
      </c>
      <c r="L185" s="32"/>
      <c r="M185" s="138" t="s">
        <v>19</v>
      </c>
      <c r="N185" s="139" t="s">
        <v>43</v>
      </c>
      <c r="P185" s="140">
        <f>O185*H185</f>
        <v>0</v>
      </c>
      <c r="Q185" s="140">
        <v>0</v>
      </c>
      <c r="R185" s="140">
        <f>Q185*H185</f>
        <v>0</v>
      </c>
      <c r="S185" s="140">
        <v>0</v>
      </c>
      <c r="T185" s="141">
        <f>S185*H185</f>
        <v>0</v>
      </c>
      <c r="AR185" s="142" t="s">
        <v>159</v>
      </c>
      <c r="AT185" s="142" t="s">
        <v>154</v>
      </c>
      <c r="AU185" s="142" t="s">
        <v>81</v>
      </c>
      <c r="AY185" s="17" t="s">
        <v>152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7" t="s">
        <v>79</v>
      </c>
      <c r="BK185" s="143">
        <f>ROUND(I185*H185,2)</f>
        <v>0</v>
      </c>
      <c r="BL185" s="17" t="s">
        <v>159</v>
      </c>
      <c r="BM185" s="142" t="s">
        <v>1121</v>
      </c>
    </row>
    <row r="186" spans="2:65" s="1" customFormat="1" x14ac:dyDescent="0.2">
      <c r="B186" s="32"/>
      <c r="D186" s="144" t="s">
        <v>161</v>
      </c>
      <c r="F186" s="145" t="s">
        <v>330</v>
      </c>
      <c r="I186" s="146"/>
      <c r="L186" s="32"/>
      <c r="M186" s="147"/>
      <c r="T186" s="53"/>
      <c r="AT186" s="17" t="s">
        <v>161</v>
      </c>
      <c r="AU186" s="17" t="s">
        <v>81</v>
      </c>
    </row>
    <row r="187" spans="2:65" s="12" customFormat="1" x14ac:dyDescent="0.2">
      <c r="B187" s="148"/>
      <c r="D187" s="149" t="s">
        <v>163</v>
      </c>
      <c r="E187" s="150" t="s">
        <v>19</v>
      </c>
      <c r="F187" s="151" t="s">
        <v>319</v>
      </c>
      <c r="H187" s="150" t="s">
        <v>19</v>
      </c>
      <c r="I187" s="152"/>
      <c r="L187" s="148"/>
      <c r="M187" s="153"/>
      <c r="T187" s="154"/>
      <c r="AT187" s="150" t="s">
        <v>163</v>
      </c>
      <c r="AU187" s="150" t="s">
        <v>81</v>
      </c>
      <c r="AV187" s="12" t="s">
        <v>79</v>
      </c>
      <c r="AW187" s="12" t="s">
        <v>33</v>
      </c>
      <c r="AX187" s="12" t="s">
        <v>72</v>
      </c>
      <c r="AY187" s="150" t="s">
        <v>152</v>
      </c>
    </row>
    <row r="188" spans="2:65" s="13" customFormat="1" x14ac:dyDescent="0.2">
      <c r="B188" s="155"/>
      <c r="D188" s="149" t="s">
        <v>163</v>
      </c>
      <c r="E188" s="156" t="s">
        <v>19</v>
      </c>
      <c r="F188" s="157" t="s">
        <v>1120</v>
      </c>
      <c r="H188" s="158">
        <v>10.5</v>
      </c>
      <c r="I188" s="159"/>
      <c r="L188" s="155"/>
      <c r="M188" s="160"/>
      <c r="T188" s="161"/>
      <c r="AT188" s="156" t="s">
        <v>163</v>
      </c>
      <c r="AU188" s="156" t="s">
        <v>81</v>
      </c>
      <c r="AV188" s="13" t="s">
        <v>81</v>
      </c>
      <c r="AW188" s="13" t="s">
        <v>33</v>
      </c>
      <c r="AX188" s="13" t="s">
        <v>72</v>
      </c>
      <c r="AY188" s="156" t="s">
        <v>152</v>
      </c>
    </row>
    <row r="189" spans="2:65" s="12" customFormat="1" x14ac:dyDescent="0.2">
      <c r="B189" s="148"/>
      <c r="D189" s="149" t="s">
        <v>163</v>
      </c>
      <c r="E189" s="150" t="s">
        <v>19</v>
      </c>
      <c r="F189" s="151" t="s">
        <v>1093</v>
      </c>
      <c r="H189" s="150" t="s">
        <v>19</v>
      </c>
      <c r="I189" s="152"/>
      <c r="L189" s="148"/>
      <c r="M189" s="153"/>
      <c r="T189" s="154"/>
      <c r="AT189" s="150" t="s">
        <v>163</v>
      </c>
      <c r="AU189" s="150" t="s">
        <v>81</v>
      </c>
      <c r="AV189" s="12" t="s">
        <v>79</v>
      </c>
      <c r="AW189" s="12" t="s">
        <v>33</v>
      </c>
      <c r="AX189" s="12" t="s">
        <v>72</v>
      </c>
      <c r="AY189" s="150" t="s">
        <v>152</v>
      </c>
    </row>
    <row r="190" spans="2:65" s="13" customFormat="1" x14ac:dyDescent="0.2">
      <c r="B190" s="155"/>
      <c r="D190" s="149" t="s">
        <v>163</v>
      </c>
      <c r="E190" s="156" t="s">
        <v>19</v>
      </c>
      <c r="F190" s="157" t="s">
        <v>423</v>
      </c>
      <c r="H190" s="158">
        <v>45</v>
      </c>
      <c r="I190" s="159"/>
      <c r="L190" s="155"/>
      <c r="M190" s="160"/>
      <c r="T190" s="161"/>
      <c r="AT190" s="156" t="s">
        <v>163</v>
      </c>
      <c r="AU190" s="156" t="s">
        <v>81</v>
      </c>
      <c r="AV190" s="13" t="s">
        <v>81</v>
      </c>
      <c r="AW190" s="13" t="s">
        <v>33</v>
      </c>
      <c r="AX190" s="13" t="s">
        <v>72</v>
      </c>
      <c r="AY190" s="156" t="s">
        <v>152</v>
      </c>
    </row>
    <row r="191" spans="2:65" s="14" customFormat="1" x14ac:dyDescent="0.2">
      <c r="B191" s="162"/>
      <c r="D191" s="149" t="s">
        <v>163</v>
      </c>
      <c r="E191" s="163" t="s">
        <v>19</v>
      </c>
      <c r="F191" s="164" t="s">
        <v>194</v>
      </c>
      <c r="H191" s="165">
        <v>55.5</v>
      </c>
      <c r="I191" s="166"/>
      <c r="L191" s="162"/>
      <c r="M191" s="167"/>
      <c r="T191" s="168"/>
      <c r="AT191" s="163" t="s">
        <v>163</v>
      </c>
      <c r="AU191" s="163" t="s">
        <v>81</v>
      </c>
      <c r="AV191" s="14" t="s">
        <v>159</v>
      </c>
      <c r="AW191" s="14" t="s">
        <v>33</v>
      </c>
      <c r="AX191" s="14" t="s">
        <v>79</v>
      </c>
      <c r="AY191" s="163" t="s">
        <v>152</v>
      </c>
    </row>
    <row r="192" spans="2:65" s="11" customFormat="1" ht="22.9" customHeight="1" x14ac:dyDescent="0.2">
      <c r="B192" s="119"/>
      <c r="D192" s="120" t="s">
        <v>71</v>
      </c>
      <c r="E192" s="129" t="s">
        <v>214</v>
      </c>
      <c r="F192" s="129" t="s">
        <v>341</v>
      </c>
      <c r="I192" s="122"/>
      <c r="J192" s="130">
        <f>BK192</f>
        <v>0</v>
      </c>
      <c r="L192" s="119"/>
      <c r="M192" s="124"/>
      <c r="P192" s="125">
        <f>SUM(P193:P207)</f>
        <v>0</v>
      </c>
      <c r="R192" s="125">
        <f>SUM(R193:R207)</f>
        <v>2.3306999999999998</v>
      </c>
      <c r="T192" s="126">
        <f>SUM(T193:T207)</f>
        <v>0</v>
      </c>
      <c r="AR192" s="120" t="s">
        <v>79</v>
      </c>
      <c r="AT192" s="127" t="s">
        <v>71</v>
      </c>
      <c r="AU192" s="127" t="s">
        <v>79</v>
      </c>
      <c r="AY192" s="120" t="s">
        <v>152</v>
      </c>
      <c r="BK192" s="128">
        <f>SUM(BK193:BK207)</f>
        <v>0</v>
      </c>
    </row>
    <row r="193" spans="2:65" s="1" customFormat="1" ht="24.2" customHeight="1" x14ac:dyDescent="0.2">
      <c r="B193" s="32"/>
      <c r="C193" s="131" t="s">
        <v>314</v>
      </c>
      <c r="D193" s="131" t="s">
        <v>154</v>
      </c>
      <c r="E193" s="132" t="s">
        <v>352</v>
      </c>
      <c r="F193" s="133" t="s">
        <v>353</v>
      </c>
      <c r="G193" s="134" t="s">
        <v>179</v>
      </c>
      <c r="H193" s="135">
        <v>9</v>
      </c>
      <c r="I193" s="136"/>
      <c r="J193" s="137">
        <f>ROUND(I193*H193,2)</f>
        <v>0</v>
      </c>
      <c r="K193" s="133" t="s">
        <v>158</v>
      </c>
      <c r="L193" s="32"/>
      <c r="M193" s="138" t="s">
        <v>19</v>
      </c>
      <c r="N193" s="139" t="s">
        <v>43</v>
      </c>
      <c r="P193" s="140">
        <f>O193*H193</f>
        <v>0</v>
      </c>
      <c r="Q193" s="140">
        <v>0.16850000000000001</v>
      </c>
      <c r="R193" s="140">
        <f>Q193*H193</f>
        <v>1.5165000000000002</v>
      </c>
      <c r="S193" s="140">
        <v>0</v>
      </c>
      <c r="T193" s="141">
        <f>S193*H193</f>
        <v>0</v>
      </c>
      <c r="AR193" s="142" t="s">
        <v>159</v>
      </c>
      <c r="AT193" s="142" t="s">
        <v>154</v>
      </c>
      <c r="AU193" s="142" t="s">
        <v>81</v>
      </c>
      <c r="AY193" s="17" t="s">
        <v>152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7" t="s">
        <v>79</v>
      </c>
      <c r="BK193" s="143">
        <f>ROUND(I193*H193,2)</f>
        <v>0</v>
      </c>
      <c r="BL193" s="17" t="s">
        <v>159</v>
      </c>
      <c r="BM193" s="142" t="s">
        <v>1122</v>
      </c>
    </row>
    <row r="194" spans="2:65" s="1" customFormat="1" x14ac:dyDescent="0.2">
      <c r="B194" s="32"/>
      <c r="D194" s="144" t="s">
        <v>161</v>
      </c>
      <c r="F194" s="145" t="s">
        <v>355</v>
      </c>
      <c r="I194" s="146"/>
      <c r="L194" s="32"/>
      <c r="M194" s="147"/>
      <c r="T194" s="53"/>
      <c r="AT194" s="17" t="s">
        <v>161</v>
      </c>
      <c r="AU194" s="17" t="s">
        <v>81</v>
      </c>
    </row>
    <row r="195" spans="2:65" s="12" customFormat="1" x14ac:dyDescent="0.2">
      <c r="B195" s="148"/>
      <c r="D195" s="149" t="s">
        <v>163</v>
      </c>
      <c r="E195" s="150" t="s">
        <v>19</v>
      </c>
      <c r="F195" s="151" t="s">
        <v>1123</v>
      </c>
      <c r="H195" s="150" t="s">
        <v>19</v>
      </c>
      <c r="I195" s="152"/>
      <c r="L195" s="148"/>
      <c r="M195" s="153"/>
      <c r="T195" s="154"/>
      <c r="AT195" s="150" t="s">
        <v>163</v>
      </c>
      <c r="AU195" s="150" t="s">
        <v>81</v>
      </c>
      <c r="AV195" s="12" t="s">
        <v>79</v>
      </c>
      <c r="AW195" s="12" t="s">
        <v>33</v>
      </c>
      <c r="AX195" s="12" t="s">
        <v>72</v>
      </c>
      <c r="AY195" s="150" t="s">
        <v>152</v>
      </c>
    </row>
    <row r="196" spans="2:65" s="13" customFormat="1" x14ac:dyDescent="0.2">
      <c r="B196" s="155"/>
      <c r="D196" s="149" t="s">
        <v>163</v>
      </c>
      <c r="E196" s="156" t="s">
        <v>19</v>
      </c>
      <c r="F196" s="157" t="s">
        <v>214</v>
      </c>
      <c r="H196" s="158">
        <v>9</v>
      </c>
      <c r="I196" s="159"/>
      <c r="L196" s="155"/>
      <c r="M196" s="160"/>
      <c r="T196" s="161"/>
      <c r="AT196" s="156" t="s">
        <v>163</v>
      </c>
      <c r="AU196" s="156" t="s">
        <v>81</v>
      </c>
      <c r="AV196" s="13" t="s">
        <v>81</v>
      </c>
      <c r="AW196" s="13" t="s">
        <v>33</v>
      </c>
      <c r="AX196" s="13" t="s">
        <v>79</v>
      </c>
      <c r="AY196" s="156" t="s">
        <v>152</v>
      </c>
    </row>
    <row r="197" spans="2:65" s="1" customFormat="1" ht="16.5" customHeight="1" x14ac:dyDescent="0.2">
      <c r="B197" s="32"/>
      <c r="C197" s="169" t="s">
        <v>321</v>
      </c>
      <c r="D197" s="169" t="s">
        <v>228</v>
      </c>
      <c r="E197" s="170" t="s">
        <v>1124</v>
      </c>
      <c r="F197" s="171" t="s">
        <v>1125</v>
      </c>
      <c r="G197" s="172" t="s">
        <v>179</v>
      </c>
      <c r="H197" s="173">
        <v>9.18</v>
      </c>
      <c r="I197" s="174"/>
      <c r="J197" s="175">
        <f>ROUND(I197*H197,2)</f>
        <v>0</v>
      </c>
      <c r="K197" s="171" t="s">
        <v>158</v>
      </c>
      <c r="L197" s="176"/>
      <c r="M197" s="177" t="s">
        <v>19</v>
      </c>
      <c r="N197" s="178" t="s">
        <v>43</v>
      </c>
      <c r="P197" s="140">
        <f>O197*H197</f>
        <v>0</v>
      </c>
      <c r="Q197" s="140">
        <v>8.5999999999999993E-2</v>
      </c>
      <c r="R197" s="140">
        <f>Q197*H197</f>
        <v>0.78947999999999996</v>
      </c>
      <c r="S197" s="140">
        <v>0</v>
      </c>
      <c r="T197" s="141">
        <f>S197*H197</f>
        <v>0</v>
      </c>
      <c r="AR197" s="142" t="s">
        <v>208</v>
      </c>
      <c r="AT197" s="142" t="s">
        <v>228</v>
      </c>
      <c r="AU197" s="142" t="s">
        <v>81</v>
      </c>
      <c r="AY197" s="17" t="s">
        <v>152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7" t="s">
        <v>79</v>
      </c>
      <c r="BK197" s="143">
        <f>ROUND(I197*H197,2)</f>
        <v>0</v>
      </c>
      <c r="BL197" s="17" t="s">
        <v>159</v>
      </c>
      <c r="BM197" s="142" t="s">
        <v>1126</v>
      </c>
    </row>
    <row r="198" spans="2:65" s="13" customFormat="1" x14ac:dyDescent="0.2">
      <c r="B198" s="155"/>
      <c r="D198" s="149" t="s">
        <v>163</v>
      </c>
      <c r="F198" s="157" t="s">
        <v>1127</v>
      </c>
      <c r="H198" s="158">
        <v>9.18</v>
      </c>
      <c r="I198" s="159"/>
      <c r="L198" s="155"/>
      <c r="M198" s="160"/>
      <c r="T198" s="161"/>
      <c r="AT198" s="156" t="s">
        <v>163</v>
      </c>
      <c r="AU198" s="156" t="s">
        <v>81</v>
      </c>
      <c r="AV198" s="13" t="s">
        <v>81</v>
      </c>
      <c r="AW198" s="13" t="s">
        <v>4</v>
      </c>
      <c r="AX198" s="13" t="s">
        <v>79</v>
      </c>
      <c r="AY198" s="156" t="s">
        <v>152</v>
      </c>
    </row>
    <row r="199" spans="2:65" s="1" customFormat="1" ht="24.2" customHeight="1" x14ac:dyDescent="0.2">
      <c r="B199" s="32"/>
      <c r="C199" s="131" t="s">
        <v>326</v>
      </c>
      <c r="D199" s="131" t="s">
        <v>154</v>
      </c>
      <c r="E199" s="132" t="s">
        <v>382</v>
      </c>
      <c r="F199" s="133" t="s">
        <v>383</v>
      </c>
      <c r="G199" s="134" t="s">
        <v>179</v>
      </c>
      <c r="H199" s="135">
        <v>21</v>
      </c>
      <c r="I199" s="136"/>
      <c r="J199" s="137">
        <f>ROUND(I199*H199,2)</f>
        <v>0</v>
      </c>
      <c r="K199" s="133" t="s">
        <v>158</v>
      </c>
      <c r="L199" s="32"/>
      <c r="M199" s="138" t="s">
        <v>19</v>
      </c>
      <c r="N199" s="139" t="s">
        <v>43</v>
      </c>
      <c r="P199" s="140">
        <f>O199*H199</f>
        <v>0</v>
      </c>
      <c r="Q199" s="140">
        <v>1.7000000000000001E-4</v>
      </c>
      <c r="R199" s="140">
        <f>Q199*H199</f>
        <v>3.5700000000000003E-3</v>
      </c>
      <c r="S199" s="140">
        <v>0</v>
      </c>
      <c r="T199" s="141">
        <f>S199*H199</f>
        <v>0</v>
      </c>
      <c r="AR199" s="142" t="s">
        <v>159</v>
      </c>
      <c r="AT199" s="142" t="s">
        <v>154</v>
      </c>
      <c r="AU199" s="142" t="s">
        <v>81</v>
      </c>
      <c r="AY199" s="17" t="s">
        <v>152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7" t="s">
        <v>79</v>
      </c>
      <c r="BK199" s="143">
        <f>ROUND(I199*H199,2)</f>
        <v>0</v>
      </c>
      <c r="BL199" s="17" t="s">
        <v>159</v>
      </c>
      <c r="BM199" s="142" t="s">
        <v>1128</v>
      </c>
    </row>
    <row r="200" spans="2:65" s="1" customFormat="1" x14ac:dyDescent="0.2">
      <c r="B200" s="32"/>
      <c r="D200" s="144" t="s">
        <v>161</v>
      </c>
      <c r="F200" s="145" t="s">
        <v>385</v>
      </c>
      <c r="I200" s="146"/>
      <c r="L200" s="32"/>
      <c r="M200" s="147"/>
      <c r="T200" s="53"/>
      <c r="AT200" s="17" t="s">
        <v>161</v>
      </c>
      <c r="AU200" s="17" t="s">
        <v>81</v>
      </c>
    </row>
    <row r="201" spans="2:65" s="1" customFormat="1" ht="16.5" customHeight="1" x14ac:dyDescent="0.2">
      <c r="B201" s="32"/>
      <c r="C201" s="131" t="s">
        <v>331</v>
      </c>
      <c r="D201" s="131" t="s">
        <v>154</v>
      </c>
      <c r="E201" s="132" t="s">
        <v>387</v>
      </c>
      <c r="F201" s="133" t="s">
        <v>388</v>
      </c>
      <c r="G201" s="134" t="s">
        <v>157</v>
      </c>
      <c r="H201" s="135">
        <v>45</v>
      </c>
      <c r="I201" s="136"/>
      <c r="J201" s="137">
        <f>ROUND(I201*H201,2)</f>
        <v>0</v>
      </c>
      <c r="K201" s="133" t="s">
        <v>158</v>
      </c>
      <c r="L201" s="32"/>
      <c r="M201" s="138" t="s">
        <v>19</v>
      </c>
      <c r="N201" s="139" t="s">
        <v>43</v>
      </c>
      <c r="P201" s="140">
        <f>O201*H201</f>
        <v>0</v>
      </c>
      <c r="Q201" s="140">
        <v>4.6999999999999999E-4</v>
      </c>
      <c r="R201" s="140">
        <f>Q201*H201</f>
        <v>2.1149999999999999E-2</v>
      </c>
      <c r="S201" s="140">
        <v>0</v>
      </c>
      <c r="T201" s="141">
        <f>S201*H201</f>
        <v>0</v>
      </c>
      <c r="AR201" s="142" t="s">
        <v>159</v>
      </c>
      <c r="AT201" s="142" t="s">
        <v>154</v>
      </c>
      <c r="AU201" s="142" t="s">
        <v>81</v>
      </c>
      <c r="AY201" s="17" t="s">
        <v>152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7" t="s">
        <v>79</v>
      </c>
      <c r="BK201" s="143">
        <f>ROUND(I201*H201,2)</f>
        <v>0</v>
      </c>
      <c r="BL201" s="17" t="s">
        <v>159</v>
      </c>
      <c r="BM201" s="142" t="s">
        <v>1129</v>
      </c>
    </row>
    <row r="202" spans="2:65" s="1" customFormat="1" x14ac:dyDescent="0.2">
      <c r="B202" s="32"/>
      <c r="D202" s="144" t="s">
        <v>161</v>
      </c>
      <c r="F202" s="145" t="s">
        <v>390</v>
      </c>
      <c r="I202" s="146"/>
      <c r="L202" s="32"/>
      <c r="M202" s="147"/>
      <c r="T202" s="53"/>
      <c r="AT202" s="17" t="s">
        <v>161</v>
      </c>
      <c r="AU202" s="17" t="s">
        <v>81</v>
      </c>
    </row>
    <row r="203" spans="2:65" s="12" customFormat="1" x14ac:dyDescent="0.2">
      <c r="B203" s="148"/>
      <c r="D203" s="149" t="s">
        <v>163</v>
      </c>
      <c r="E203" s="150" t="s">
        <v>19</v>
      </c>
      <c r="F203" s="151" t="s">
        <v>1093</v>
      </c>
      <c r="H203" s="150" t="s">
        <v>19</v>
      </c>
      <c r="I203" s="152"/>
      <c r="L203" s="148"/>
      <c r="M203" s="153"/>
      <c r="T203" s="154"/>
      <c r="AT203" s="150" t="s">
        <v>163</v>
      </c>
      <c r="AU203" s="150" t="s">
        <v>81</v>
      </c>
      <c r="AV203" s="12" t="s">
        <v>79</v>
      </c>
      <c r="AW203" s="12" t="s">
        <v>33</v>
      </c>
      <c r="AX203" s="12" t="s">
        <v>72</v>
      </c>
      <c r="AY203" s="150" t="s">
        <v>152</v>
      </c>
    </row>
    <row r="204" spans="2:65" s="13" customFormat="1" x14ac:dyDescent="0.2">
      <c r="B204" s="155"/>
      <c r="D204" s="149" t="s">
        <v>163</v>
      </c>
      <c r="E204" s="156" t="s">
        <v>19</v>
      </c>
      <c r="F204" s="157" t="s">
        <v>423</v>
      </c>
      <c r="H204" s="158">
        <v>45</v>
      </c>
      <c r="I204" s="159"/>
      <c r="L204" s="155"/>
      <c r="M204" s="160"/>
      <c r="T204" s="161"/>
      <c r="AT204" s="156" t="s">
        <v>163</v>
      </c>
      <c r="AU204" s="156" t="s">
        <v>81</v>
      </c>
      <c r="AV204" s="13" t="s">
        <v>81</v>
      </c>
      <c r="AW204" s="13" t="s">
        <v>33</v>
      </c>
      <c r="AX204" s="13" t="s">
        <v>79</v>
      </c>
      <c r="AY204" s="156" t="s">
        <v>152</v>
      </c>
    </row>
    <row r="205" spans="2:65" s="1" customFormat="1" ht="16.5" customHeight="1" x14ac:dyDescent="0.2">
      <c r="B205" s="32"/>
      <c r="C205" s="131" t="s">
        <v>336</v>
      </c>
      <c r="D205" s="131" t="s">
        <v>154</v>
      </c>
      <c r="E205" s="132" t="s">
        <v>392</v>
      </c>
      <c r="F205" s="133" t="s">
        <v>393</v>
      </c>
      <c r="G205" s="134" t="s">
        <v>179</v>
      </c>
      <c r="H205" s="135">
        <v>21</v>
      </c>
      <c r="I205" s="136"/>
      <c r="J205" s="137">
        <f>ROUND(I205*H205,2)</f>
        <v>0</v>
      </c>
      <c r="K205" s="133" t="s">
        <v>158</v>
      </c>
      <c r="L205" s="32"/>
      <c r="M205" s="138" t="s">
        <v>19</v>
      </c>
      <c r="N205" s="139" t="s">
        <v>43</v>
      </c>
      <c r="P205" s="140">
        <f>O205*H205</f>
        <v>0</v>
      </c>
      <c r="Q205" s="140">
        <v>0</v>
      </c>
      <c r="R205" s="140">
        <f>Q205*H205</f>
        <v>0</v>
      </c>
      <c r="S205" s="140">
        <v>0</v>
      </c>
      <c r="T205" s="141">
        <f>S205*H205</f>
        <v>0</v>
      </c>
      <c r="AR205" s="142" t="s">
        <v>159</v>
      </c>
      <c r="AT205" s="142" t="s">
        <v>154</v>
      </c>
      <c r="AU205" s="142" t="s">
        <v>81</v>
      </c>
      <c r="AY205" s="17" t="s">
        <v>152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7" t="s">
        <v>79</v>
      </c>
      <c r="BK205" s="143">
        <f>ROUND(I205*H205,2)</f>
        <v>0</v>
      </c>
      <c r="BL205" s="17" t="s">
        <v>159</v>
      </c>
      <c r="BM205" s="142" t="s">
        <v>1130</v>
      </c>
    </row>
    <row r="206" spans="2:65" s="1" customFormat="1" x14ac:dyDescent="0.2">
      <c r="B206" s="32"/>
      <c r="D206" s="144" t="s">
        <v>161</v>
      </c>
      <c r="F206" s="145" t="s">
        <v>395</v>
      </c>
      <c r="I206" s="146"/>
      <c r="L206" s="32"/>
      <c r="M206" s="147"/>
      <c r="T206" s="53"/>
      <c r="AT206" s="17" t="s">
        <v>161</v>
      </c>
      <c r="AU206" s="17" t="s">
        <v>81</v>
      </c>
    </row>
    <row r="207" spans="2:65" s="13" customFormat="1" x14ac:dyDescent="0.2">
      <c r="B207" s="155"/>
      <c r="D207" s="149" t="s">
        <v>163</v>
      </c>
      <c r="E207" s="156" t="s">
        <v>19</v>
      </c>
      <c r="F207" s="157" t="s">
        <v>7</v>
      </c>
      <c r="H207" s="158">
        <v>21</v>
      </c>
      <c r="I207" s="159"/>
      <c r="L207" s="155"/>
      <c r="M207" s="160"/>
      <c r="T207" s="161"/>
      <c r="AT207" s="156" t="s">
        <v>163</v>
      </c>
      <c r="AU207" s="156" t="s">
        <v>81</v>
      </c>
      <c r="AV207" s="13" t="s">
        <v>81</v>
      </c>
      <c r="AW207" s="13" t="s">
        <v>33</v>
      </c>
      <c r="AX207" s="13" t="s">
        <v>79</v>
      </c>
      <c r="AY207" s="156" t="s">
        <v>152</v>
      </c>
    </row>
    <row r="208" spans="2:65" s="11" customFormat="1" ht="22.9" customHeight="1" x14ac:dyDescent="0.2">
      <c r="B208" s="119"/>
      <c r="D208" s="120" t="s">
        <v>71</v>
      </c>
      <c r="E208" s="129" t="s">
        <v>427</v>
      </c>
      <c r="F208" s="129" t="s">
        <v>428</v>
      </c>
      <c r="I208" s="122"/>
      <c r="J208" s="130">
        <f>BK208</f>
        <v>0</v>
      </c>
      <c r="L208" s="119"/>
      <c r="M208" s="124"/>
      <c r="P208" s="125">
        <f>SUM(P209:P225)</f>
        <v>0</v>
      </c>
      <c r="R208" s="125">
        <f>SUM(R209:R225)</f>
        <v>0</v>
      </c>
      <c r="T208" s="126">
        <f>SUM(T209:T225)</f>
        <v>0</v>
      </c>
      <c r="AR208" s="120" t="s">
        <v>79</v>
      </c>
      <c r="AT208" s="127" t="s">
        <v>71</v>
      </c>
      <c r="AU208" s="127" t="s">
        <v>79</v>
      </c>
      <c r="AY208" s="120" t="s">
        <v>152</v>
      </c>
      <c r="BK208" s="128">
        <f>SUM(BK209:BK225)</f>
        <v>0</v>
      </c>
    </row>
    <row r="209" spans="2:65" s="1" customFormat="1" ht="24.2" customHeight="1" x14ac:dyDescent="0.2">
      <c r="B209" s="32"/>
      <c r="C209" s="131" t="s">
        <v>342</v>
      </c>
      <c r="D209" s="131" t="s">
        <v>154</v>
      </c>
      <c r="E209" s="132" t="s">
        <v>430</v>
      </c>
      <c r="F209" s="133" t="s">
        <v>431</v>
      </c>
      <c r="G209" s="134" t="s">
        <v>231</v>
      </c>
      <c r="H209" s="135">
        <v>27.18</v>
      </c>
      <c r="I209" s="136"/>
      <c r="J209" s="137">
        <f>ROUND(I209*H209,2)</f>
        <v>0</v>
      </c>
      <c r="K209" s="133" t="s">
        <v>158</v>
      </c>
      <c r="L209" s="32"/>
      <c r="M209" s="138" t="s">
        <v>19</v>
      </c>
      <c r="N209" s="139" t="s">
        <v>43</v>
      </c>
      <c r="P209" s="140">
        <f>O209*H209</f>
        <v>0</v>
      </c>
      <c r="Q209" s="140">
        <v>0</v>
      </c>
      <c r="R209" s="140">
        <f>Q209*H209</f>
        <v>0</v>
      </c>
      <c r="S209" s="140">
        <v>0</v>
      </c>
      <c r="T209" s="141">
        <f>S209*H209</f>
        <v>0</v>
      </c>
      <c r="AR209" s="142" t="s">
        <v>159</v>
      </c>
      <c r="AT209" s="142" t="s">
        <v>154</v>
      </c>
      <c r="AU209" s="142" t="s">
        <v>81</v>
      </c>
      <c r="AY209" s="17" t="s">
        <v>152</v>
      </c>
      <c r="BE209" s="143">
        <f>IF(N209="základní",J209,0)</f>
        <v>0</v>
      </c>
      <c r="BF209" s="143">
        <f>IF(N209="snížená",J209,0)</f>
        <v>0</v>
      </c>
      <c r="BG209" s="143">
        <f>IF(N209="zákl. přenesená",J209,0)</f>
        <v>0</v>
      </c>
      <c r="BH209" s="143">
        <f>IF(N209="sníž. přenesená",J209,0)</f>
        <v>0</v>
      </c>
      <c r="BI209" s="143">
        <f>IF(N209="nulová",J209,0)</f>
        <v>0</v>
      </c>
      <c r="BJ209" s="17" t="s">
        <v>79</v>
      </c>
      <c r="BK209" s="143">
        <f>ROUND(I209*H209,2)</f>
        <v>0</v>
      </c>
      <c r="BL209" s="17" t="s">
        <v>159</v>
      </c>
      <c r="BM209" s="142" t="s">
        <v>1131</v>
      </c>
    </row>
    <row r="210" spans="2:65" s="1" customFormat="1" x14ac:dyDescent="0.2">
      <c r="B210" s="32"/>
      <c r="D210" s="144" t="s">
        <v>161</v>
      </c>
      <c r="F210" s="145" t="s">
        <v>433</v>
      </c>
      <c r="I210" s="146"/>
      <c r="L210" s="32"/>
      <c r="M210" s="147"/>
      <c r="T210" s="53"/>
      <c r="AT210" s="17" t="s">
        <v>161</v>
      </c>
      <c r="AU210" s="17" t="s">
        <v>81</v>
      </c>
    </row>
    <row r="211" spans="2:65" s="1" customFormat="1" ht="24.2" customHeight="1" x14ac:dyDescent="0.2">
      <c r="B211" s="32"/>
      <c r="C211" s="131" t="s">
        <v>347</v>
      </c>
      <c r="D211" s="131" t="s">
        <v>154</v>
      </c>
      <c r="E211" s="132" t="s">
        <v>435</v>
      </c>
      <c r="F211" s="133" t="s">
        <v>436</v>
      </c>
      <c r="G211" s="134" t="s">
        <v>231</v>
      </c>
      <c r="H211" s="135">
        <v>380.52</v>
      </c>
      <c r="I211" s="136"/>
      <c r="J211" s="137">
        <f>ROUND(I211*H211,2)</f>
        <v>0</v>
      </c>
      <c r="K211" s="133" t="s">
        <v>158</v>
      </c>
      <c r="L211" s="32"/>
      <c r="M211" s="138" t="s">
        <v>19</v>
      </c>
      <c r="N211" s="139" t="s">
        <v>43</v>
      </c>
      <c r="P211" s="140">
        <f>O211*H211</f>
        <v>0</v>
      </c>
      <c r="Q211" s="140">
        <v>0</v>
      </c>
      <c r="R211" s="140">
        <f>Q211*H211</f>
        <v>0</v>
      </c>
      <c r="S211" s="140">
        <v>0</v>
      </c>
      <c r="T211" s="141">
        <f>S211*H211</f>
        <v>0</v>
      </c>
      <c r="AR211" s="142" t="s">
        <v>159</v>
      </c>
      <c r="AT211" s="142" t="s">
        <v>154</v>
      </c>
      <c r="AU211" s="142" t="s">
        <v>81</v>
      </c>
      <c r="AY211" s="17" t="s">
        <v>152</v>
      </c>
      <c r="BE211" s="143">
        <f>IF(N211="základní",J211,0)</f>
        <v>0</v>
      </c>
      <c r="BF211" s="143">
        <f>IF(N211="snížená",J211,0)</f>
        <v>0</v>
      </c>
      <c r="BG211" s="143">
        <f>IF(N211="zákl. přenesená",J211,0)</f>
        <v>0</v>
      </c>
      <c r="BH211" s="143">
        <f>IF(N211="sníž. přenesená",J211,0)</f>
        <v>0</v>
      </c>
      <c r="BI211" s="143">
        <f>IF(N211="nulová",J211,0)</f>
        <v>0</v>
      </c>
      <c r="BJ211" s="17" t="s">
        <v>79</v>
      </c>
      <c r="BK211" s="143">
        <f>ROUND(I211*H211,2)</f>
        <v>0</v>
      </c>
      <c r="BL211" s="17" t="s">
        <v>159</v>
      </c>
      <c r="BM211" s="142" t="s">
        <v>1132</v>
      </c>
    </row>
    <row r="212" spans="2:65" s="1" customFormat="1" x14ac:dyDescent="0.2">
      <c r="B212" s="32"/>
      <c r="D212" s="144" t="s">
        <v>161</v>
      </c>
      <c r="F212" s="145" t="s">
        <v>438</v>
      </c>
      <c r="I212" s="146"/>
      <c r="L212" s="32"/>
      <c r="M212" s="147"/>
      <c r="T212" s="53"/>
      <c r="AT212" s="17" t="s">
        <v>161</v>
      </c>
      <c r="AU212" s="17" t="s">
        <v>81</v>
      </c>
    </row>
    <row r="213" spans="2:65" s="13" customFormat="1" x14ac:dyDescent="0.2">
      <c r="B213" s="155"/>
      <c r="D213" s="149" t="s">
        <v>163</v>
      </c>
      <c r="E213" s="156" t="s">
        <v>19</v>
      </c>
      <c r="F213" s="157" t="s">
        <v>1133</v>
      </c>
      <c r="H213" s="158">
        <v>380.52</v>
      </c>
      <c r="I213" s="159"/>
      <c r="L213" s="155"/>
      <c r="M213" s="160"/>
      <c r="T213" s="161"/>
      <c r="AT213" s="156" t="s">
        <v>163</v>
      </c>
      <c r="AU213" s="156" t="s">
        <v>81</v>
      </c>
      <c r="AV213" s="13" t="s">
        <v>81</v>
      </c>
      <c r="AW213" s="13" t="s">
        <v>33</v>
      </c>
      <c r="AX213" s="13" t="s">
        <v>79</v>
      </c>
      <c r="AY213" s="156" t="s">
        <v>152</v>
      </c>
    </row>
    <row r="214" spans="2:65" s="1" customFormat="1" ht="16.5" customHeight="1" x14ac:dyDescent="0.2">
      <c r="B214" s="32"/>
      <c r="C214" s="131" t="s">
        <v>264</v>
      </c>
      <c r="D214" s="131" t="s">
        <v>154</v>
      </c>
      <c r="E214" s="132" t="s">
        <v>441</v>
      </c>
      <c r="F214" s="133" t="s">
        <v>442</v>
      </c>
      <c r="G214" s="134" t="s">
        <v>231</v>
      </c>
      <c r="H214" s="135">
        <v>27.18</v>
      </c>
      <c r="I214" s="136"/>
      <c r="J214" s="137">
        <f>ROUND(I214*H214,2)</f>
        <v>0</v>
      </c>
      <c r="K214" s="133" t="s">
        <v>158</v>
      </c>
      <c r="L214" s="32"/>
      <c r="M214" s="138" t="s">
        <v>19</v>
      </c>
      <c r="N214" s="139" t="s">
        <v>43</v>
      </c>
      <c r="P214" s="140">
        <f>O214*H214</f>
        <v>0</v>
      </c>
      <c r="Q214" s="140">
        <v>0</v>
      </c>
      <c r="R214" s="140">
        <f>Q214*H214</f>
        <v>0</v>
      </c>
      <c r="S214" s="140">
        <v>0</v>
      </c>
      <c r="T214" s="141">
        <f>S214*H214</f>
        <v>0</v>
      </c>
      <c r="AR214" s="142" t="s">
        <v>159</v>
      </c>
      <c r="AT214" s="142" t="s">
        <v>154</v>
      </c>
      <c r="AU214" s="142" t="s">
        <v>81</v>
      </c>
      <c r="AY214" s="17" t="s">
        <v>152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7" t="s">
        <v>79</v>
      </c>
      <c r="BK214" s="143">
        <f>ROUND(I214*H214,2)</f>
        <v>0</v>
      </c>
      <c r="BL214" s="17" t="s">
        <v>159</v>
      </c>
      <c r="BM214" s="142" t="s">
        <v>1134</v>
      </c>
    </row>
    <row r="215" spans="2:65" s="1" customFormat="1" x14ac:dyDescent="0.2">
      <c r="B215" s="32"/>
      <c r="D215" s="144" t="s">
        <v>161</v>
      </c>
      <c r="F215" s="145" t="s">
        <v>444</v>
      </c>
      <c r="I215" s="146"/>
      <c r="L215" s="32"/>
      <c r="M215" s="147"/>
      <c r="T215" s="53"/>
      <c r="AT215" s="17" t="s">
        <v>161</v>
      </c>
      <c r="AU215" s="17" t="s">
        <v>81</v>
      </c>
    </row>
    <row r="216" spans="2:65" s="1" customFormat="1" ht="24.2" customHeight="1" x14ac:dyDescent="0.2">
      <c r="B216" s="32"/>
      <c r="C216" s="131" t="s">
        <v>359</v>
      </c>
      <c r="D216" s="131" t="s">
        <v>154</v>
      </c>
      <c r="E216" s="132" t="s">
        <v>446</v>
      </c>
      <c r="F216" s="133" t="s">
        <v>447</v>
      </c>
      <c r="G216" s="134" t="s">
        <v>231</v>
      </c>
      <c r="H216" s="135">
        <v>12.378</v>
      </c>
      <c r="I216" s="136"/>
      <c r="J216" s="137">
        <f>ROUND(I216*H216,2)</f>
        <v>0</v>
      </c>
      <c r="K216" s="133" t="s">
        <v>158</v>
      </c>
      <c r="L216" s="32"/>
      <c r="M216" s="138" t="s">
        <v>19</v>
      </c>
      <c r="N216" s="139" t="s">
        <v>43</v>
      </c>
      <c r="P216" s="140">
        <f>O216*H216</f>
        <v>0</v>
      </c>
      <c r="Q216" s="140">
        <v>0</v>
      </c>
      <c r="R216" s="140">
        <f>Q216*H216</f>
        <v>0</v>
      </c>
      <c r="S216" s="140">
        <v>0</v>
      </c>
      <c r="T216" s="141">
        <f>S216*H216</f>
        <v>0</v>
      </c>
      <c r="AR216" s="142" t="s">
        <v>159</v>
      </c>
      <c r="AT216" s="142" t="s">
        <v>154</v>
      </c>
      <c r="AU216" s="142" t="s">
        <v>81</v>
      </c>
      <c r="AY216" s="17" t="s">
        <v>152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7" t="s">
        <v>79</v>
      </c>
      <c r="BK216" s="143">
        <f>ROUND(I216*H216,2)</f>
        <v>0</v>
      </c>
      <c r="BL216" s="17" t="s">
        <v>159</v>
      </c>
      <c r="BM216" s="142" t="s">
        <v>1135</v>
      </c>
    </row>
    <row r="217" spans="2:65" s="1" customFormat="1" x14ac:dyDescent="0.2">
      <c r="B217" s="32"/>
      <c r="D217" s="144" t="s">
        <v>161</v>
      </c>
      <c r="F217" s="145" t="s">
        <v>449</v>
      </c>
      <c r="I217" s="146"/>
      <c r="L217" s="32"/>
      <c r="M217" s="147"/>
      <c r="T217" s="53"/>
      <c r="AT217" s="17" t="s">
        <v>161</v>
      </c>
      <c r="AU217" s="17" t="s">
        <v>81</v>
      </c>
    </row>
    <row r="218" spans="2:65" s="13" customFormat="1" x14ac:dyDescent="0.2">
      <c r="B218" s="155"/>
      <c r="D218" s="149" t="s">
        <v>163</v>
      </c>
      <c r="E218" s="156" t="s">
        <v>19</v>
      </c>
      <c r="F218" s="157" t="s">
        <v>1136</v>
      </c>
      <c r="H218" s="158">
        <v>8.4830000000000005</v>
      </c>
      <c r="I218" s="159"/>
      <c r="L218" s="155"/>
      <c r="M218" s="160"/>
      <c r="T218" s="161"/>
      <c r="AT218" s="156" t="s">
        <v>163</v>
      </c>
      <c r="AU218" s="156" t="s">
        <v>81</v>
      </c>
      <c r="AV218" s="13" t="s">
        <v>81</v>
      </c>
      <c r="AW218" s="13" t="s">
        <v>33</v>
      </c>
      <c r="AX218" s="13" t="s">
        <v>72</v>
      </c>
      <c r="AY218" s="156" t="s">
        <v>152</v>
      </c>
    </row>
    <row r="219" spans="2:65" s="13" customFormat="1" x14ac:dyDescent="0.2">
      <c r="B219" s="155"/>
      <c r="D219" s="149" t="s">
        <v>163</v>
      </c>
      <c r="E219" s="156" t="s">
        <v>19</v>
      </c>
      <c r="F219" s="157" t="s">
        <v>1137</v>
      </c>
      <c r="H219" s="158">
        <v>3.895</v>
      </c>
      <c r="I219" s="159"/>
      <c r="L219" s="155"/>
      <c r="M219" s="160"/>
      <c r="T219" s="161"/>
      <c r="AT219" s="156" t="s">
        <v>163</v>
      </c>
      <c r="AU219" s="156" t="s">
        <v>81</v>
      </c>
      <c r="AV219" s="13" t="s">
        <v>81</v>
      </c>
      <c r="AW219" s="13" t="s">
        <v>33</v>
      </c>
      <c r="AX219" s="13" t="s">
        <v>72</v>
      </c>
      <c r="AY219" s="156" t="s">
        <v>152</v>
      </c>
    </row>
    <row r="220" spans="2:65" s="14" customFormat="1" x14ac:dyDescent="0.2">
      <c r="B220" s="162"/>
      <c r="D220" s="149" t="s">
        <v>163</v>
      </c>
      <c r="E220" s="163" t="s">
        <v>19</v>
      </c>
      <c r="F220" s="164" t="s">
        <v>194</v>
      </c>
      <c r="H220" s="165">
        <v>12.378</v>
      </c>
      <c r="I220" s="166"/>
      <c r="L220" s="162"/>
      <c r="M220" s="167"/>
      <c r="T220" s="168"/>
      <c r="AT220" s="163" t="s">
        <v>163</v>
      </c>
      <c r="AU220" s="163" t="s">
        <v>81</v>
      </c>
      <c r="AV220" s="14" t="s">
        <v>159</v>
      </c>
      <c r="AW220" s="14" t="s">
        <v>33</v>
      </c>
      <c r="AX220" s="14" t="s">
        <v>79</v>
      </c>
      <c r="AY220" s="163" t="s">
        <v>152</v>
      </c>
    </row>
    <row r="221" spans="2:65" s="1" customFormat="1" ht="24.2" customHeight="1" x14ac:dyDescent="0.2">
      <c r="B221" s="32"/>
      <c r="C221" s="131" t="s">
        <v>364</v>
      </c>
      <c r="D221" s="131" t="s">
        <v>154</v>
      </c>
      <c r="E221" s="132" t="s">
        <v>457</v>
      </c>
      <c r="F221" s="133" t="s">
        <v>235</v>
      </c>
      <c r="G221" s="134" t="s">
        <v>231</v>
      </c>
      <c r="H221" s="135">
        <v>11.484</v>
      </c>
      <c r="I221" s="136"/>
      <c r="J221" s="137">
        <f>ROUND(I221*H221,2)</f>
        <v>0</v>
      </c>
      <c r="K221" s="133" t="s">
        <v>158</v>
      </c>
      <c r="L221" s="32"/>
      <c r="M221" s="138" t="s">
        <v>19</v>
      </c>
      <c r="N221" s="139" t="s">
        <v>43</v>
      </c>
      <c r="P221" s="140">
        <f>O221*H221</f>
        <v>0</v>
      </c>
      <c r="Q221" s="140">
        <v>0</v>
      </c>
      <c r="R221" s="140">
        <f>Q221*H221</f>
        <v>0</v>
      </c>
      <c r="S221" s="140">
        <v>0</v>
      </c>
      <c r="T221" s="141">
        <f>S221*H221</f>
        <v>0</v>
      </c>
      <c r="AR221" s="142" t="s">
        <v>159</v>
      </c>
      <c r="AT221" s="142" t="s">
        <v>154</v>
      </c>
      <c r="AU221" s="142" t="s">
        <v>81</v>
      </c>
      <c r="AY221" s="17" t="s">
        <v>152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7" t="s">
        <v>79</v>
      </c>
      <c r="BK221" s="143">
        <f>ROUND(I221*H221,2)</f>
        <v>0</v>
      </c>
      <c r="BL221" s="17" t="s">
        <v>159</v>
      </c>
      <c r="BM221" s="142" t="s">
        <v>1138</v>
      </c>
    </row>
    <row r="222" spans="2:65" s="1" customFormat="1" x14ac:dyDescent="0.2">
      <c r="B222" s="32"/>
      <c r="D222" s="144" t="s">
        <v>161</v>
      </c>
      <c r="F222" s="145" t="s">
        <v>459</v>
      </c>
      <c r="I222" s="146"/>
      <c r="L222" s="32"/>
      <c r="M222" s="147"/>
      <c r="T222" s="53"/>
      <c r="AT222" s="17" t="s">
        <v>161</v>
      </c>
      <c r="AU222" s="17" t="s">
        <v>81</v>
      </c>
    </row>
    <row r="223" spans="2:65" s="1" customFormat="1" ht="24.2" customHeight="1" x14ac:dyDescent="0.2">
      <c r="B223" s="32"/>
      <c r="C223" s="131" t="s">
        <v>369</v>
      </c>
      <c r="D223" s="131" t="s">
        <v>154</v>
      </c>
      <c r="E223" s="132" t="s">
        <v>462</v>
      </c>
      <c r="F223" s="133" t="s">
        <v>463</v>
      </c>
      <c r="G223" s="134" t="s">
        <v>231</v>
      </c>
      <c r="H223" s="135">
        <v>3.3180000000000001</v>
      </c>
      <c r="I223" s="136"/>
      <c r="J223" s="137">
        <f>ROUND(I223*H223,2)</f>
        <v>0</v>
      </c>
      <c r="K223" s="133" t="s">
        <v>158</v>
      </c>
      <c r="L223" s="32"/>
      <c r="M223" s="138" t="s">
        <v>19</v>
      </c>
      <c r="N223" s="139" t="s">
        <v>43</v>
      </c>
      <c r="P223" s="140">
        <f>O223*H223</f>
        <v>0</v>
      </c>
      <c r="Q223" s="140">
        <v>0</v>
      </c>
      <c r="R223" s="140">
        <f>Q223*H223</f>
        <v>0</v>
      </c>
      <c r="S223" s="140">
        <v>0</v>
      </c>
      <c r="T223" s="141">
        <f>S223*H223</f>
        <v>0</v>
      </c>
      <c r="AR223" s="142" t="s">
        <v>159</v>
      </c>
      <c r="AT223" s="142" t="s">
        <v>154</v>
      </c>
      <c r="AU223" s="142" t="s">
        <v>81</v>
      </c>
      <c r="AY223" s="17" t="s">
        <v>152</v>
      </c>
      <c r="BE223" s="143">
        <f>IF(N223="základní",J223,0)</f>
        <v>0</v>
      </c>
      <c r="BF223" s="143">
        <f>IF(N223="snížená",J223,0)</f>
        <v>0</v>
      </c>
      <c r="BG223" s="143">
        <f>IF(N223="zákl. přenesená",J223,0)</f>
        <v>0</v>
      </c>
      <c r="BH223" s="143">
        <f>IF(N223="sníž. přenesená",J223,0)</f>
        <v>0</v>
      </c>
      <c r="BI223" s="143">
        <f>IF(N223="nulová",J223,0)</f>
        <v>0</v>
      </c>
      <c r="BJ223" s="17" t="s">
        <v>79</v>
      </c>
      <c r="BK223" s="143">
        <f>ROUND(I223*H223,2)</f>
        <v>0</v>
      </c>
      <c r="BL223" s="17" t="s">
        <v>159</v>
      </c>
      <c r="BM223" s="142" t="s">
        <v>1139</v>
      </c>
    </row>
    <row r="224" spans="2:65" s="1" customFormat="1" x14ac:dyDescent="0.2">
      <c r="B224" s="32"/>
      <c r="D224" s="144" t="s">
        <v>161</v>
      </c>
      <c r="F224" s="145" t="s">
        <v>465</v>
      </c>
      <c r="I224" s="146"/>
      <c r="L224" s="32"/>
      <c r="M224" s="147"/>
      <c r="T224" s="53"/>
      <c r="AT224" s="17" t="s">
        <v>161</v>
      </c>
      <c r="AU224" s="17" t="s">
        <v>81</v>
      </c>
    </row>
    <row r="225" spans="2:65" s="13" customFormat="1" x14ac:dyDescent="0.2">
      <c r="B225" s="155"/>
      <c r="D225" s="149" t="s">
        <v>163</v>
      </c>
      <c r="E225" s="156" t="s">
        <v>19</v>
      </c>
      <c r="F225" s="157" t="s">
        <v>1140</v>
      </c>
      <c r="H225" s="158">
        <v>3.3180000000000001</v>
      </c>
      <c r="I225" s="159"/>
      <c r="L225" s="155"/>
      <c r="M225" s="160"/>
      <c r="T225" s="161"/>
      <c r="AT225" s="156" t="s">
        <v>163</v>
      </c>
      <c r="AU225" s="156" t="s">
        <v>81</v>
      </c>
      <c r="AV225" s="13" t="s">
        <v>81</v>
      </c>
      <c r="AW225" s="13" t="s">
        <v>33</v>
      </c>
      <c r="AX225" s="13" t="s">
        <v>79</v>
      </c>
      <c r="AY225" s="156" t="s">
        <v>152</v>
      </c>
    </row>
    <row r="226" spans="2:65" s="11" customFormat="1" ht="22.9" customHeight="1" x14ac:dyDescent="0.2">
      <c r="B226" s="119"/>
      <c r="D226" s="120" t="s">
        <v>71</v>
      </c>
      <c r="E226" s="129" t="s">
        <v>467</v>
      </c>
      <c r="F226" s="129" t="s">
        <v>468</v>
      </c>
      <c r="I226" s="122"/>
      <c r="J226" s="130">
        <f>BK226</f>
        <v>0</v>
      </c>
      <c r="L226" s="119"/>
      <c r="M226" s="124"/>
      <c r="P226" s="125">
        <f>SUM(P227:P228)</f>
        <v>0</v>
      </c>
      <c r="R226" s="125">
        <f>SUM(R227:R228)</f>
        <v>0</v>
      </c>
      <c r="T226" s="126">
        <f>SUM(T227:T228)</f>
        <v>0</v>
      </c>
      <c r="AR226" s="120" t="s">
        <v>79</v>
      </c>
      <c r="AT226" s="127" t="s">
        <v>71</v>
      </c>
      <c r="AU226" s="127" t="s">
        <v>79</v>
      </c>
      <c r="AY226" s="120" t="s">
        <v>152</v>
      </c>
      <c r="BK226" s="128">
        <f>SUM(BK227:BK228)</f>
        <v>0</v>
      </c>
    </row>
    <row r="227" spans="2:65" s="1" customFormat="1" ht="24.2" customHeight="1" x14ac:dyDescent="0.2">
      <c r="B227" s="32"/>
      <c r="C227" s="131" t="s">
        <v>376</v>
      </c>
      <c r="D227" s="131" t="s">
        <v>154</v>
      </c>
      <c r="E227" s="132" t="s">
        <v>1141</v>
      </c>
      <c r="F227" s="133" t="s">
        <v>1142</v>
      </c>
      <c r="G227" s="134" t="s">
        <v>231</v>
      </c>
      <c r="H227" s="135">
        <v>48.411000000000001</v>
      </c>
      <c r="I227" s="136"/>
      <c r="J227" s="137">
        <f>ROUND(I227*H227,2)</f>
        <v>0</v>
      </c>
      <c r="K227" s="133" t="s">
        <v>158</v>
      </c>
      <c r="L227" s="32"/>
      <c r="M227" s="138" t="s">
        <v>19</v>
      </c>
      <c r="N227" s="139" t="s">
        <v>43</v>
      </c>
      <c r="P227" s="140">
        <f>O227*H227</f>
        <v>0</v>
      </c>
      <c r="Q227" s="140">
        <v>0</v>
      </c>
      <c r="R227" s="140">
        <f>Q227*H227</f>
        <v>0</v>
      </c>
      <c r="S227" s="140">
        <v>0</v>
      </c>
      <c r="T227" s="141">
        <f>S227*H227</f>
        <v>0</v>
      </c>
      <c r="AR227" s="142" t="s">
        <v>159</v>
      </c>
      <c r="AT227" s="142" t="s">
        <v>154</v>
      </c>
      <c r="AU227" s="142" t="s">
        <v>81</v>
      </c>
      <c r="AY227" s="17" t="s">
        <v>152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7" t="s">
        <v>79</v>
      </c>
      <c r="BK227" s="143">
        <f>ROUND(I227*H227,2)</f>
        <v>0</v>
      </c>
      <c r="BL227" s="17" t="s">
        <v>159</v>
      </c>
      <c r="BM227" s="142" t="s">
        <v>1143</v>
      </c>
    </row>
    <row r="228" spans="2:65" s="1" customFormat="1" x14ac:dyDescent="0.2">
      <c r="B228" s="32"/>
      <c r="D228" s="144" t="s">
        <v>161</v>
      </c>
      <c r="F228" s="145" t="s">
        <v>1144</v>
      </c>
      <c r="I228" s="146"/>
      <c r="L228" s="32"/>
      <c r="M228" s="147"/>
      <c r="T228" s="53"/>
      <c r="AT228" s="17" t="s">
        <v>161</v>
      </c>
      <c r="AU228" s="17" t="s">
        <v>81</v>
      </c>
    </row>
    <row r="229" spans="2:65" s="11" customFormat="1" ht="25.9" customHeight="1" x14ac:dyDescent="0.2">
      <c r="B229" s="119"/>
      <c r="D229" s="120" t="s">
        <v>71</v>
      </c>
      <c r="E229" s="121" t="s">
        <v>474</v>
      </c>
      <c r="F229" s="121" t="s">
        <v>475</v>
      </c>
      <c r="I229" s="122"/>
      <c r="J229" s="123">
        <f>BK229</f>
        <v>0</v>
      </c>
      <c r="L229" s="119"/>
      <c r="M229" s="124"/>
      <c r="P229" s="125">
        <f>P230+P238+P246</f>
        <v>0</v>
      </c>
      <c r="R229" s="125">
        <f>R230+R238+R246</f>
        <v>0</v>
      </c>
      <c r="T229" s="126">
        <f>T230+T238+T246</f>
        <v>0</v>
      </c>
      <c r="AR229" s="120" t="s">
        <v>183</v>
      </c>
      <c r="AT229" s="127" t="s">
        <v>71</v>
      </c>
      <c r="AU229" s="127" t="s">
        <v>72</v>
      </c>
      <c r="AY229" s="120" t="s">
        <v>152</v>
      </c>
      <c r="BK229" s="128">
        <f>BK230+BK238+BK246</f>
        <v>0</v>
      </c>
    </row>
    <row r="230" spans="2:65" s="11" customFormat="1" ht="22.9" customHeight="1" x14ac:dyDescent="0.2">
      <c r="B230" s="119"/>
      <c r="D230" s="120" t="s">
        <v>71</v>
      </c>
      <c r="E230" s="129" t="s">
        <v>476</v>
      </c>
      <c r="F230" s="129" t="s">
        <v>477</v>
      </c>
      <c r="I230" s="122"/>
      <c r="J230" s="130">
        <f>BK230</f>
        <v>0</v>
      </c>
      <c r="L230" s="119"/>
      <c r="M230" s="124"/>
      <c r="P230" s="125">
        <f>SUM(P231:P237)</f>
        <v>0</v>
      </c>
      <c r="R230" s="125">
        <f>SUM(R231:R237)</f>
        <v>0</v>
      </c>
      <c r="T230" s="126">
        <f>SUM(T231:T237)</f>
        <v>0</v>
      </c>
      <c r="AR230" s="120" t="s">
        <v>183</v>
      </c>
      <c r="AT230" s="127" t="s">
        <v>71</v>
      </c>
      <c r="AU230" s="127" t="s">
        <v>79</v>
      </c>
      <c r="AY230" s="120" t="s">
        <v>152</v>
      </c>
      <c r="BK230" s="128">
        <f>SUM(BK231:BK237)</f>
        <v>0</v>
      </c>
    </row>
    <row r="231" spans="2:65" s="1" customFormat="1" ht="16.5" customHeight="1" x14ac:dyDescent="0.2">
      <c r="B231" s="32"/>
      <c r="C231" s="131" t="s">
        <v>381</v>
      </c>
      <c r="D231" s="131" t="s">
        <v>154</v>
      </c>
      <c r="E231" s="132" t="s">
        <v>479</v>
      </c>
      <c r="F231" s="133" t="s">
        <v>480</v>
      </c>
      <c r="G231" s="134" t="s">
        <v>481</v>
      </c>
      <c r="H231" s="135">
        <v>10</v>
      </c>
      <c r="I231" s="136"/>
      <c r="J231" s="137">
        <f>ROUND(I231*H231,2)</f>
        <v>0</v>
      </c>
      <c r="K231" s="133" t="s">
        <v>19</v>
      </c>
      <c r="L231" s="32"/>
      <c r="M231" s="138" t="s">
        <v>19</v>
      </c>
      <c r="N231" s="139" t="s">
        <v>43</v>
      </c>
      <c r="P231" s="140">
        <f>O231*H231</f>
        <v>0</v>
      </c>
      <c r="Q231" s="140">
        <v>0</v>
      </c>
      <c r="R231" s="140">
        <f>Q231*H231</f>
        <v>0</v>
      </c>
      <c r="S231" s="140">
        <v>0</v>
      </c>
      <c r="T231" s="141">
        <f>S231*H231</f>
        <v>0</v>
      </c>
      <c r="AR231" s="142" t="s">
        <v>482</v>
      </c>
      <c r="AT231" s="142" t="s">
        <v>154</v>
      </c>
      <c r="AU231" s="142" t="s">
        <v>81</v>
      </c>
      <c r="AY231" s="17" t="s">
        <v>152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7" t="s">
        <v>79</v>
      </c>
      <c r="BK231" s="143">
        <f>ROUND(I231*H231,2)</f>
        <v>0</v>
      </c>
      <c r="BL231" s="17" t="s">
        <v>482</v>
      </c>
      <c r="BM231" s="142" t="s">
        <v>1145</v>
      </c>
    </row>
    <row r="232" spans="2:65" s="12" customFormat="1" x14ac:dyDescent="0.2">
      <c r="B232" s="148"/>
      <c r="D232" s="149" t="s">
        <v>163</v>
      </c>
      <c r="E232" s="150" t="s">
        <v>19</v>
      </c>
      <c r="F232" s="151" t="s">
        <v>484</v>
      </c>
      <c r="H232" s="150" t="s">
        <v>19</v>
      </c>
      <c r="I232" s="152"/>
      <c r="L232" s="148"/>
      <c r="M232" s="153"/>
      <c r="T232" s="154"/>
      <c r="AT232" s="150" t="s">
        <v>163</v>
      </c>
      <c r="AU232" s="150" t="s">
        <v>81</v>
      </c>
      <c r="AV232" s="12" t="s">
        <v>79</v>
      </c>
      <c r="AW232" s="12" t="s">
        <v>33</v>
      </c>
      <c r="AX232" s="12" t="s">
        <v>72</v>
      </c>
      <c r="AY232" s="150" t="s">
        <v>152</v>
      </c>
    </row>
    <row r="233" spans="2:65" s="13" customFormat="1" x14ac:dyDescent="0.2">
      <c r="B233" s="155"/>
      <c r="D233" s="149" t="s">
        <v>163</v>
      </c>
      <c r="E233" s="156" t="s">
        <v>19</v>
      </c>
      <c r="F233" s="157" t="s">
        <v>219</v>
      </c>
      <c r="H233" s="158">
        <v>10</v>
      </c>
      <c r="I233" s="159"/>
      <c r="L233" s="155"/>
      <c r="M233" s="160"/>
      <c r="T233" s="161"/>
      <c r="AT233" s="156" t="s">
        <v>163</v>
      </c>
      <c r="AU233" s="156" t="s">
        <v>81</v>
      </c>
      <c r="AV233" s="13" t="s">
        <v>81</v>
      </c>
      <c r="AW233" s="13" t="s">
        <v>33</v>
      </c>
      <c r="AX233" s="13" t="s">
        <v>79</v>
      </c>
      <c r="AY233" s="156" t="s">
        <v>152</v>
      </c>
    </row>
    <row r="234" spans="2:65" s="1" customFormat="1" ht="16.5" customHeight="1" x14ac:dyDescent="0.2">
      <c r="B234" s="32"/>
      <c r="C234" s="131" t="s">
        <v>386</v>
      </c>
      <c r="D234" s="131" t="s">
        <v>154</v>
      </c>
      <c r="E234" s="132" t="s">
        <v>486</v>
      </c>
      <c r="F234" s="133" t="s">
        <v>487</v>
      </c>
      <c r="G234" s="134" t="s">
        <v>481</v>
      </c>
      <c r="H234" s="135">
        <v>10</v>
      </c>
      <c r="I234" s="136"/>
      <c r="J234" s="137">
        <f>ROUND(I234*H234,2)</f>
        <v>0</v>
      </c>
      <c r="K234" s="133" t="s">
        <v>19</v>
      </c>
      <c r="L234" s="32"/>
      <c r="M234" s="138" t="s">
        <v>19</v>
      </c>
      <c r="N234" s="139" t="s">
        <v>43</v>
      </c>
      <c r="P234" s="140">
        <f>O234*H234</f>
        <v>0</v>
      </c>
      <c r="Q234" s="140">
        <v>0</v>
      </c>
      <c r="R234" s="140">
        <f>Q234*H234</f>
        <v>0</v>
      </c>
      <c r="S234" s="140">
        <v>0</v>
      </c>
      <c r="T234" s="141">
        <f>S234*H234</f>
        <v>0</v>
      </c>
      <c r="AR234" s="142" t="s">
        <v>482</v>
      </c>
      <c r="AT234" s="142" t="s">
        <v>154</v>
      </c>
      <c r="AU234" s="142" t="s">
        <v>81</v>
      </c>
      <c r="AY234" s="17" t="s">
        <v>152</v>
      </c>
      <c r="BE234" s="143">
        <f>IF(N234="základní",J234,0)</f>
        <v>0</v>
      </c>
      <c r="BF234" s="143">
        <f>IF(N234="snížená",J234,0)</f>
        <v>0</v>
      </c>
      <c r="BG234" s="143">
        <f>IF(N234="zákl. přenesená",J234,0)</f>
        <v>0</v>
      </c>
      <c r="BH234" s="143">
        <f>IF(N234="sníž. přenesená",J234,0)</f>
        <v>0</v>
      </c>
      <c r="BI234" s="143">
        <f>IF(N234="nulová",J234,0)</f>
        <v>0</v>
      </c>
      <c r="BJ234" s="17" t="s">
        <v>79</v>
      </c>
      <c r="BK234" s="143">
        <f>ROUND(I234*H234,2)</f>
        <v>0</v>
      </c>
      <c r="BL234" s="17" t="s">
        <v>482</v>
      </c>
      <c r="BM234" s="142" t="s">
        <v>1146</v>
      </c>
    </row>
    <row r="235" spans="2:65" s="1" customFormat="1" ht="16.5" customHeight="1" x14ac:dyDescent="0.2">
      <c r="B235" s="32"/>
      <c r="C235" s="131" t="s">
        <v>391</v>
      </c>
      <c r="D235" s="131" t="s">
        <v>154</v>
      </c>
      <c r="E235" s="132" t="s">
        <v>490</v>
      </c>
      <c r="F235" s="133" t="s">
        <v>491</v>
      </c>
      <c r="G235" s="134" t="s">
        <v>481</v>
      </c>
      <c r="H235" s="135">
        <v>10</v>
      </c>
      <c r="I235" s="136"/>
      <c r="J235" s="137">
        <f>ROUND(I235*H235,2)</f>
        <v>0</v>
      </c>
      <c r="K235" s="133" t="s">
        <v>19</v>
      </c>
      <c r="L235" s="32"/>
      <c r="M235" s="138" t="s">
        <v>19</v>
      </c>
      <c r="N235" s="139" t="s">
        <v>43</v>
      </c>
      <c r="P235" s="140">
        <f>O235*H235</f>
        <v>0</v>
      </c>
      <c r="Q235" s="140">
        <v>0</v>
      </c>
      <c r="R235" s="140">
        <f>Q235*H235</f>
        <v>0</v>
      </c>
      <c r="S235" s="140">
        <v>0</v>
      </c>
      <c r="T235" s="141">
        <f>S235*H235</f>
        <v>0</v>
      </c>
      <c r="AR235" s="142" t="s">
        <v>482</v>
      </c>
      <c r="AT235" s="142" t="s">
        <v>154</v>
      </c>
      <c r="AU235" s="142" t="s">
        <v>81</v>
      </c>
      <c r="AY235" s="17" t="s">
        <v>152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7" t="s">
        <v>79</v>
      </c>
      <c r="BK235" s="143">
        <f>ROUND(I235*H235,2)</f>
        <v>0</v>
      </c>
      <c r="BL235" s="17" t="s">
        <v>482</v>
      </c>
      <c r="BM235" s="142" t="s">
        <v>1147</v>
      </c>
    </row>
    <row r="236" spans="2:65" s="12" customFormat="1" x14ac:dyDescent="0.2">
      <c r="B236" s="148"/>
      <c r="D236" s="149" t="s">
        <v>163</v>
      </c>
      <c r="E236" s="150" t="s">
        <v>19</v>
      </c>
      <c r="F236" s="151" t="s">
        <v>493</v>
      </c>
      <c r="H236" s="150" t="s">
        <v>19</v>
      </c>
      <c r="I236" s="152"/>
      <c r="L236" s="148"/>
      <c r="M236" s="153"/>
      <c r="T236" s="154"/>
      <c r="AT236" s="150" t="s">
        <v>163</v>
      </c>
      <c r="AU236" s="150" t="s">
        <v>81</v>
      </c>
      <c r="AV236" s="12" t="s">
        <v>79</v>
      </c>
      <c r="AW236" s="12" t="s">
        <v>33</v>
      </c>
      <c r="AX236" s="12" t="s">
        <v>72</v>
      </c>
      <c r="AY236" s="150" t="s">
        <v>152</v>
      </c>
    </row>
    <row r="237" spans="2:65" s="13" customFormat="1" x14ac:dyDescent="0.2">
      <c r="B237" s="155"/>
      <c r="D237" s="149" t="s">
        <v>163</v>
      </c>
      <c r="E237" s="156" t="s">
        <v>19</v>
      </c>
      <c r="F237" s="157" t="s">
        <v>219</v>
      </c>
      <c r="H237" s="158">
        <v>10</v>
      </c>
      <c r="I237" s="159"/>
      <c r="L237" s="155"/>
      <c r="M237" s="160"/>
      <c r="T237" s="161"/>
      <c r="AT237" s="156" t="s">
        <v>163</v>
      </c>
      <c r="AU237" s="156" t="s">
        <v>81</v>
      </c>
      <c r="AV237" s="13" t="s">
        <v>81</v>
      </c>
      <c r="AW237" s="13" t="s">
        <v>33</v>
      </c>
      <c r="AX237" s="13" t="s">
        <v>79</v>
      </c>
      <c r="AY237" s="156" t="s">
        <v>152</v>
      </c>
    </row>
    <row r="238" spans="2:65" s="11" customFormat="1" ht="22.9" customHeight="1" x14ac:dyDescent="0.2">
      <c r="B238" s="119"/>
      <c r="D238" s="120" t="s">
        <v>71</v>
      </c>
      <c r="E238" s="129" t="s">
        <v>494</v>
      </c>
      <c r="F238" s="129" t="s">
        <v>495</v>
      </c>
      <c r="I238" s="122"/>
      <c r="J238" s="130">
        <f>BK238</f>
        <v>0</v>
      </c>
      <c r="L238" s="119"/>
      <c r="M238" s="124"/>
      <c r="P238" s="125">
        <f>SUM(P239:P245)</f>
        <v>0</v>
      </c>
      <c r="R238" s="125">
        <f>SUM(R239:R245)</f>
        <v>0</v>
      </c>
      <c r="T238" s="126">
        <f>SUM(T239:T245)</f>
        <v>0</v>
      </c>
      <c r="AR238" s="120" t="s">
        <v>183</v>
      </c>
      <c r="AT238" s="127" t="s">
        <v>71</v>
      </c>
      <c r="AU238" s="127" t="s">
        <v>79</v>
      </c>
      <c r="AY238" s="120" t="s">
        <v>152</v>
      </c>
      <c r="BK238" s="128">
        <f>SUM(BK239:BK245)</f>
        <v>0</v>
      </c>
    </row>
    <row r="239" spans="2:65" s="1" customFormat="1" ht="16.5" customHeight="1" x14ac:dyDescent="0.2">
      <c r="B239" s="32"/>
      <c r="C239" s="131" t="s">
        <v>397</v>
      </c>
      <c r="D239" s="131" t="s">
        <v>154</v>
      </c>
      <c r="E239" s="132" t="s">
        <v>497</v>
      </c>
      <c r="F239" s="133" t="s">
        <v>498</v>
      </c>
      <c r="G239" s="134" t="s">
        <v>400</v>
      </c>
      <c r="H239" s="135">
        <v>1</v>
      </c>
      <c r="I239" s="136"/>
      <c r="J239" s="137">
        <f>ROUND(I239*H239,2)</f>
        <v>0</v>
      </c>
      <c r="K239" s="133" t="s">
        <v>19</v>
      </c>
      <c r="L239" s="32"/>
      <c r="M239" s="138" t="s">
        <v>19</v>
      </c>
      <c r="N239" s="139" t="s">
        <v>43</v>
      </c>
      <c r="P239" s="140">
        <f>O239*H239</f>
        <v>0</v>
      </c>
      <c r="Q239" s="140">
        <v>0</v>
      </c>
      <c r="R239" s="140">
        <f>Q239*H239</f>
        <v>0</v>
      </c>
      <c r="S239" s="140">
        <v>0</v>
      </c>
      <c r="T239" s="141">
        <f>S239*H239</f>
        <v>0</v>
      </c>
      <c r="AR239" s="142" t="s">
        <v>482</v>
      </c>
      <c r="AT239" s="142" t="s">
        <v>154</v>
      </c>
      <c r="AU239" s="142" t="s">
        <v>81</v>
      </c>
      <c r="AY239" s="17" t="s">
        <v>152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7" t="s">
        <v>79</v>
      </c>
      <c r="BK239" s="143">
        <f>ROUND(I239*H239,2)</f>
        <v>0</v>
      </c>
      <c r="BL239" s="17" t="s">
        <v>482</v>
      </c>
      <c r="BM239" s="142" t="s">
        <v>1148</v>
      </c>
    </row>
    <row r="240" spans="2:65" s="1" customFormat="1" ht="16.5" customHeight="1" x14ac:dyDescent="0.2">
      <c r="B240" s="32"/>
      <c r="C240" s="131" t="s">
        <v>404</v>
      </c>
      <c r="D240" s="131" t="s">
        <v>154</v>
      </c>
      <c r="E240" s="132" t="s">
        <v>501</v>
      </c>
      <c r="F240" s="133" t="s">
        <v>502</v>
      </c>
      <c r="G240" s="134" t="s">
        <v>503</v>
      </c>
      <c r="H240" s="135">
        <v>1</v>
      </c>
      <c r="I240" s="136"/>
      <c r="J240" s="137">
        <f>ROUND(I240*H240,2)</f>
        <v>0</v>
      </c>
      <c r="K240" s="133" t="s">
        <v>19</v>
      </c>
      <c r="L240" s="32"/>
      <c r="M240" s="138" t="s">
        <v>19</v>
      </c>
      <c r="N240" s="139" t="s">
        <v>43</v>
      </c>
      <c r="P240" s="140">
        <f>O240*H240</f>
        <v>0</v>
      </c>
      <c r="Q240" s="140">
        <v>0</v>
      </c>
      <c r="R240" s="140">
        <f>Q240*H240</f>
        <v>0</v>
      </c>
      <c r="S240" s="140">
        <v>0</v>
      </c>
      <c r="T240" s="141">
        <f>S240*H240</f>
        <v>0</v>
      </c>
      <c r="AR240" s="142" t="s">
        <v>482</v>
      </c>
      <c r="AT240" s="142" t="s">
        <v>154</v>
      </c>
      <c r="AU240" s="142" t="s">
        <v>81</v>
      </c>
      <c r="AY240" s="17" t="s">
        <v>152</v>
      </c>
      <c r="BE240" s="143">
        <f>IF(N240="základní",J240,0)</f>
        <v>0</v>
      </c>
      <c r="BF240" s="143">
        <f>IF(N240="snížená",J240,0)</f>
        <v>0</v>
      </c>
      <c r="BG240" s="143">
        <f>IF(N240="zákl. přenesená",J240,0)</f>
        <v>0</v>
      </c>
      <c r="BH240" s="143">
        <f>IF(N240="sníž. přenesená",J240,0)</f>
        <v>0</v>
      </c>
      <c r="BI240" s="143">
        <f>IF(N240="nulová",J240,0)</f>
        <v>0</v>
      </c>
      <c r="BJ240" s="17" t="s">
        <v>79</v>
      </c>
      <c r="BK240" s="143">
        <f>ROUND(I240*H240,2)</f>
        <v>0</v>
      </c>
      <c r="BL240" s="17" t="s">
        <v>482</v>
      </c>
      <c r="BM240" s="142" t="s">
        <v>1149</v>
      </c>
    </row>
    <row r="241" spans="2:65" s="13" customFormat="1" x14ac:dyDescent="0.2">
      <c r="B241" s="155"/>
      <c r="D241" s="149" t="s">
        <v>163</v>
      </c>
      <c r="E241" s="156" t="s">
        <v>19</v>
      </c>
      <c r="F241" s="157" t="s">
        <v>79</v>
      </c>
      <c r="H241" s="158">
        <v>1</v>
      </c>
      <c r="I241" s="159"/>
      <c r="L241" s="155"/>
      <c r="M241" s="160"/>
      <c r="T241" s="161"/>
      <c r="AT241" s="156" t="s">
        <v>163</v>
      </c>
      <c r="AU241" s="156" t="s">
        <v>81</v>
      </c>
      <c r="AV241" s="13" t="s">
        <v>81</v>
      </c>
      <c r="AW241" s="13" t="s">
        <v>33</v>
      </c>
      <c r="AX241" s="13" t="s">
        <v>79</v>
      </c>
      <c r="AY241" s="156" t="s">
        <v>152</v>
      </c>
    </row>
    <row r="242" spans="2:65" s="1" customFormat="1" ht="16.5" customHeight="1" x14ac:dyDescent="0.2">
      <c r="B242" s="32"/>
      <c r="C242" s="131" t="s">
        <v>411</v>
      </c>
      <c r="D242" s="131" t="s">
        <v>154</v>
      </c>
      <c r="E242" s="132" t="s">
        <v>506</v>
      </c>
      <c r="F242" s="133" t="s">
        <v>507</v>
      </c>
      <c r="G242" s="134" t="s">
        <v>503</v>
      </c>
      <c r="H242" s="135">
        <v>1</v>
      </c>
      <c r="I242" s="136"/>
      <c r="J242" s="137">
        <f>ROUND(I242*H242,2)</f>
        <v>0</v>
      </c>
      <c r="K242" s="133" t="s">
        <v>19</v>
      </c>
      <c r="L242" s="32"/>
      <c r="M242" s="138" t="s">
        <v>19</v>
      </c>
      <c r="N242" s="139" t="s">
        <v>43</v>
      </c>
      <c r="P242" s="140">
        <f>O242*H242</f>
        <v>0</v>
      </c>
      <c r="Q242" s="140">
        <v>0</v>
      </c>
      <c r="R242" s="140">
        <f>Q242*H242</f>
        <v>0</v>
      </c>
      <c r="S242" s="140">
        <v>0</v>
      </c>
      <c r="T242" s="141">
        <f>S242*H242</f>
        <v>0</v>
      </c>
      <c r="AR242" s="142" t="s">
        <v>482</v>
      </c>
      <c r="AT242" s="142" t="s">
        <v>154</v>
      </c>
      <c r="AU242" s="142" t="s">
        <v>81</v>
      </c>
      <c r="AY242" s="17" t="s">
        <v>152</v>
      </c>
      <c r="BE242" s="143">
        <f>IF(N242="základní",J242,0)</f>
        <v>0</v>
      </c>
      <c r="BF242" s="143">
        <f>IF(N242="snížená",J242,0)</f>
        <v>0</v>
      </c>
      <c r="BG242" s="143">
        <f>IF(N242="zákl. přenesená",J242,0)</f>
        <v>0</v>
      </c>
      <c r="BH242" s="143">
        <f>IF(N242="sníž. přenesená",J242,0)</f>
        <v>0</v>
      </c>
      <c r="BI242" s="143">
        <f>IF(N242="nulová",J242,0)</f>
        <v>0</v>
      </c>
      <c r="BJ242" s="17" t="s">
        <v>79</v>
      </c>
      <c r="BK242" s="143">
        <f>ROUND(I242*H242,2)</f>
        <v>0</v>
      </c>
      <c r="BL242" s="17" t="s">
        <v>482</v>
      </c>
      <c r="BM242" s="142" t="s">
        <v>1150</v>
      </c>
    </row>
    <row r="243" spans="2:65" s="12" customFormat="1" x14ac:dyDescent="0.2">
      <c r="B243" s="148"/>
      <c r="D243" s="149" t="s">
        <v>163</v>
      </c>
      <c r="E243" s="150" t="s">
        <v>19</v>
      </c>
      <c r="F243" s="151" t="s">
        <v>509</v>
      </c>
      <c r="H243" s="150" t="s">
        <v>19</v>
      </c>
      <c r="I243" s="152"/>
      <c r="L243" s="148"/>
      <c r="M243" s="153"/>
      <c r="T243" s="154"/>
      <c r="AT243" s="150" t="s">
        <v>163</v>
      </c>
      <c r="AU243" s="150" t="s">
        <v>81</v>
      </c>
      <c r="AV243" s="12" t="s">
        <v>79</v>
      </c>
      <c r="AW243" s="12" t="s">
        <v>33</v>
      </c>
      <c r="AX243" s="12" t="s">
        <v>72</v>
      </c>
      <c r="AY243" s="150" t="s">
        <v>152</v>
      </c>
    </row>
    <row r="244" spans="2:65" s="13" customFormat="1" x14ac:dyDescent="0.2">
      <c r="B244" s="155"/>
      <c r="D244" s="149" t="s">
        <v>163</v>
      </c>
      <c r="E244" s="156" t="s">
        <v>19</v>
      </c>
      <c r="F244" s="157" t="s">
        <v>79</v>
      </c>
      <c r="H244" s="158">
        <v>1</v>
      </c>
      <c r="I244" s="159"/>
      <c r="L244" s="155"/>
      <c r="M244" s="160"/>
      <c r="T244" s="161"/>
      <c r="AT244" s="156" t="s">
        <v>163</v>
      </c>
      <c r="AU244" s="156" t="s">
        <v>81</v>
      </c>
      <c r="AV244" s="13" t="s">
        <v>81</v>
      </c>
      <c r="AW244" s="13" t="s">
        <v>33</v>
      </c>
      <c r="AX244" s="13" t="s">
        <v>79</v>
      </c>
      <c r="AY244" s="156" t="s">
        <v>152</v>
      </c>
    </row>
    <row r="245" spans="2:65" s="1" customFormat="1" ht="16.5" customHeight="1" x14ac:dyDescent="0.2">
      <c r="B245" s="32"/>
      <c r="C245" s="131" t="s">
        <v>415</v>
      </c>
      <c r="D245" s="131" t="s">
        <v>154</v>
      </c>
      <c r="E245" s="132" t="s">
        <v>511</v>
      </c>
      <c r="F245" s="133" t="s">
        <v>512</v>
      </c>
      <c r="G245" s="134" t="s">
        <v>407</v>
      </c>
      <c r="H245" s="135">
        <v>1</v>
      </c>
      <c r="I245" s="136"/>
      <c r="J245" s="137">
        <f>ROUND(I245*H245,2)</f>
        <v>0</v>
      </c>
      <c r="K245" s="133" t="s">
        <v>19</v>
      </c>
      <c r="L245" s="32"/>
      <c r="M245" s="138" t="s">
        <v>19</v>
      </c>
      <c r="N245" s="139" t="s">
        <v>43</v>
      </c>
      <c r="P245" s="140">
        <f>O245*H245</f>
        <v>0</v>
      </c>
      <c r="Q245" s="140">
        <v>0</v>
      </c>
      <c r="R245" s="140">
        <f>Q245*H245</f>
        <v>0</v>
      </c>
      <c r="S245" s="140">
        <v>0</v>
      </c>
      <c r="T245" s="141">
        <f>S245*H245</f>
        <v>0</v>
      </c>
      <c r="AR245" s="142" t="s">
        <v>482</v>
      </c>
      <c r="AT245" s="142" t="s">
        <v>154</v>
      </c>
      <c r="AU245" s="142" t="s">
        <v>81</v>
      </c>
      <c r="AY245" s="17" t="s">
        <v>152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7" t="s">
        <v>79</v>
      </c>
      <c r="BK245" s="143">
        <f>ROUND(I245*H245,2)</f>
        <v>0</v>
      </c>
      <c r="BL245" s="17" t="s">
        <v>482</v>
      </c>
      <c r="BM245" s="142" t="s">
        <v>1151</v>
      </c>
    </row>
    <row r="246" spans="2:65" s="11" customFormat="1" ht="22.9" customHeight="1" x14ac:dyDescent="0.2">
      <c r="B246" s="119"/>
      <c r="D246" s="120" t="s">
        <v>71</v>
      </c>
      <c r="E246" s="129" t="s">
        <v>514</v>
      </c>
      <c r="F246" s="129" t="s">
        <v>515</v>
      </c>
      <c r="I246" s="122"/>
      <c r="J246" s="130">
        <f>BK246</f>
        <v>0</v>
      </c>
      <c r="L246" s="119"/>
      <c r="M246" s="124"/>
      <c r="P246" s="125">
        <f>P247</f>
        <v>0</v>
      </c>
      <c r="R246" s="125">
        <f>R247</f>
        <v>0</v>
      </c>
      <c r="T246" s="126">
        <f>T247</f>
        <v>0</v>
      </c>
      <c r="AR246" s="120" t="s">
        <v>183</v>
      </c>
      <c r="AT246" s="127" t="s">
        <v>71</v>
      </c>
      <c r="AU246" s="127" t="s">
        <v>79</v>
      </c>
      <c r="AY246" s="120" t="s">
        <v>152</v>
      </c>
      <c r="BK246" s="128">
        <f>BK247</f>
        <v>0</v>
      </c>
    </row>
    <row r="247" spans="2:65" s="1" customFormat="1" ht="16.5" customHeight="1" x14ac:dyDescent="0.2">
      <c r="B247" s="32"/>
      <c r="C247" s="131" t="s">
        <v>419</v>
      </c>
      <c r="D247" s="131" t="s">
        <v>154</v>
      </c>
      <c r="E247" s="132" t="s">
        <v>517</v>
      </c>
      <c r="F247" s="133" t="s">
        <v>518</v>
      </c>
      <c r="G247" s="134" t="s">
        <v>400</v>
      </c>
      <c r="H247" s="135">
        <v>1</v>
      </c>
      <c r="I247" s="136"/>
      <c r="J247" s="137">
        <f>ROUND(I247*H247,2)</f>
        <v>0</v>
      </c>
      <c r="K247" s="133" t="s">
        <v>19</v>
      </c>
      <c r="L247" s="32"/>
      <c r="M247" s="180" t="s">
        <v>19</v>
      </c>
      <c r="N247" s="181" t="s">
        <v>43</v>
      </c>
      <c r="O247" s="182"/>
      <c r="P247" s="183">
        <f>O247*H247</f>
        <v>0</v>
      </c>
      <c r="Q247" s="183">
        <v>0</v>
      </c>
      <c r="R247" s="183">
        <f>Q247*H247</f>
        <v>0</v>
      </c>
      <c r="S247" s="183">
        <v>0</v>
      </c>
      <c r="T247" s="184">
        <f>S247*H247</f>
        <v>0</v>
      </c>
      <c r="AR247" s="142" t="s">
        <v>482</v>
      </c>
      <c r="AT247" s="142" t="s">
        <v>154</v>
      </c>
      <c r="AU247" s="142" t="s">
        <v>81</v>
      </c>
      <c r="AY247" s="17" t="s">
        <v>152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7" t="s">
        <v>79</v>
      </c>
      <c r="BK247" s="143">
        <f>ROUND(I247*H247,2)</f>
        <v>0</v>
      </c>
      <c r="BL247" s="17" t="s">
        <v>482</v>
      </c>
      <c r="BM247" s="142" t="s">
        <v>1152</v>
      </c>
    </row>
    <row r="248" spans="2:65" s="1" customFormat="1" ht="6.95" customHeight="1" x14ac:dyDescent="0.2">
      <c r="B248" s="41"/>
      <c r="C248" s="42"/>
      <c r="D248" s="42"/>
      <c r="E248" s="42"/>
      <c r="F248" s="42"/>
      <c r="G248" s="42"/>
      <c r="H248" s="42"/>
      <c r="I248" s="42"/>
      <c r="J248" s="42"/>
      <c r="K248" s="42"/>
      <c r="L248" s="32"/>
    </row>
  </sheetData>
  <sheetProtection algorithmName="SHA-512" hashValue="GPD+3MShdaYIiVj/9cB/x3sJC99LtdFRl3X8ga3cr0rXceDh3/yw9QdaIeLUDjw/lrLb1F9C7Y0xCk/cc+sK8w==" saltValue="hRHTZzgtuALNaENRDtWOqS50+XLzAQklrSQgdMkSamc9in/NzW7NN4zgAxsBe1kh4Rxf9sP4kWtQpv45SpHhxg==" spinCount="100000" sheet="1" objects="1" scenarios="1" formatColumns="0" formatRows="0" autoFilter="0"/>
  <autoFilter ref="C94:K247" xr:uid="{00000000-0009-0000-0000-000009000000}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hyperlinks>
    <hyperlink ref="F99" r:id="rId1" xr:uid="{00000000-0004-0000-0900-000000000000}"/>
    <hyperlink ref="F103" r:id="rId2" xr:uid="{00000000-0004-0000-0900-000001000000}"/>
    <hyperlink ref="F107" r:id="rId3" xr:uid="{00000000-0004-0000-0900-000002000000}"/>
    <hyperlink ref="F111" r:id="rId4" xr:uid="{00000000-0004-0000-0900-000003000000}"/>
    <hyperlink ref="F114" r:id="rId5" xr:uid="{00000000-0004-0000-0900-000004000000}"/>
    <hyperlink ref="F117" r:id="rId6" xr:uid="{00000000-0004-0000-0900-000005000000}"/>
    <hyperlink ref="F124" r:id="rId7" xr:uid="{00000000-0004-0000-0900-000006000000}"/>
    <hyperlink ref="F129" r:id="rId8" xr:uid="{00000000-0004-0000-0900-000007000000}"/>
    <hyperlink ref="F132" r:id="rId9" xr:uid="{00000000-0004-0000-0900-000008000000}"/>
    <hyperlink ref="F134" r:id="rId10" xr:uid="{00000000-0004-0000-0900-000009000000}"/>
    <hyperlink ref="F140" r:id="rId11" xr:uid="{00000000-0004-0000-0900-00000A000000}"/>
    <hyperlink ref="F143" r:id="rId12" xr:uid="{00000000-0004-0000-0900-00000B000000}"/>
    <hyperlink ref="F146" r:id="rId13" xr:uid="{00000000-0004-0000-0900-00000C000000}"/>
    <hyperlink ref="F151" r:id="rId14" xr:uid="{00000000-0004-0000-0900-00000D000000}"/>
    <hyperlink ref="F155" r:id="rId15" xr:uid="{00000000-0004-0000-0900-00000E000000}"/>
    <hyperlink ref="F162" r:id="rId16" xr:uid="{00000000-0004-0000-0900-00000F000000}"/>
    <hyperlink ref="F166" r:id="rId17" xr:uid="{00000000-0004-0000-0900-000010000000}"/>
    <hyperlink ref="F170" r:id="rId18" xr:uid="{00000000-0004-0000-0900-000011000000}"/>
    <hyperlink ref="F174" r:id="rId19" xr:uid="{00000000-0004-0000-0900-000012000000}"/>
    <hyperlink ref="F179" r:id="rId20" xr:uid="{00000000-0004-0000-0900-000013000000}"/>
    <hyperlink ref="F186" r:id="rId21" xr:uid="{00000000-0004-0000-0900-000014000000}"/>
    <hyperlink ref="F194" r:id="rId22" xr:uid="{00000000-0004-0000-0900-000015000000}"/>
    <hyperlink ref="F200" r:id="rId23" xr:uid="{00000000-0004-0000-0900-000016000000}"/>
    <hyperlink ref="F202" r:id="rId24" xr:uid="{00000000-0004-0000-0900-000017000000}"/>
    <hyperlink ref="F206" r:id="rId25" xr:uid="{00000000-0004-0000-0900-000018000000}"/>
    <hyperlink ref="F210" r:id="rId26" xr:uid="{00000000-0004-0000-0900-000019000000}"/>
    <hyperlink ref="F212" r:id="rId27" xr:uid="{00000000-0004-0000-0900-00001A000000}"/>
    <hyperlink ref="F215" r:id="rId28" xr:uid="{00000000-0004-0000-0900-00001B000000}"/>
    <hyperlink ref="F217" r:id="rId29" xr:uid="{00000000-0004-0000-0900-00001C000000}"/>
    <hyperlink ref="F222" r:id="rId30" xr:uid="{00000000-0004-0000-0900-00001D000000}"/>
    <hyperlink ref="F224" r:id="rId31" xr:uid="{00000000-0004-0000-0900-00001E000000}"/>
    <hyperlink ref="F228" r:id="rId32" xr:uid="{00000000-0004-0000-0900-00001F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244"/>
  <sheetViews>
    <sheetView showGridLines="0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116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5" customHeight="1" x14ac:dyDescent="0.2">
      <c r="B4" s="20"/>
      <c r="D4" s="21" t="s">
        <v>117</v>
      </c>
      <c r="L4" s="20"/>
      <c r="M4" s="90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14" t="str">
        <f>'Rekapitulace stavby'!K6</f>
        <v>Polopodzemní kontejnery Kamenná - V. etapa</v>
      </c>
      <c r="F7" s="315"/>
      <c r="G7" s="315"/>
      <c r="H7" s="315"/>
      <c r="L7" s="20"/>
    </row>
    <row r="8" spans="2:46" ht="12" customHeight="1" x14ac:dyDescent="0.2">
      <c r="B8" s="20"/>
      <c r="D8" s="27" t="s">
        <v>118</v>
      </c>
      <c r="L8" s="20"/>
    </row>
    <row r="9" spans="2:46" s="1" customFormat="1" ht="16.5" customHeight="1" x14ac:dyDescent="0.2">
      <c r="B9" s="32"/>
      <c r="E9" s="314" t="s">
        <v>1067</v>
      </c>
      <c r="F9" s="313"/>
      <c r="G9" s="313"/>
      <c r="H9" s="313"/>
      <c r="L9" s="32"/>
    </row>
    <row r="10" spans="2:46" s="1" customFormat="1" ht="12" customHeight="1" x14ac:dyDescent="0.2">
      <c r="B10" s="32"/>
      <c r="D10" s="27" t="s">
        <v>120</v>
      </c>
      <c r="L10" s="32"/>
    </row>
    <row r="11" spans="2:46" s="1" customFormat="1" ht="16.5" customHeight="1" x14ac:dyDescent="0.2">
      <c r="B11" s="32"/>
      <c r="E11" s="306" t="s">
        <v>1153</v>
      </c>
      <c r="F11" s="313"/>
      <c r="G11" s="313"/>
      <c r="H11" s="313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20. 10. 2025</v>
      </c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25</v>
      </c>
      <c r="I16" s="27" t="s">
        <v>26</v>
      </c>
      <c r="J16" s="25" t="s">
        <v>19</v>
      </c>
      <c r="L16" s="32"/>
    </row>
    <row r="17" spans="2:12" s="1" customFormat="1" ht="18" customHeight="1" x14ac:dyDescent="0.2">
      <c r="B17" s="32"/>
      <c r="E17" s="25" t="s">
        <v>27</v>
      </c>
      <c r="I17" s="27" t="s">
        <v>28</v>
      </c>
      <c r="J17" s="25" t="s">
        <v>19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29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6" t="str">
        <f>'Rekapitulace stavby'!E14</f>
        <v>Vyplň údaj</v>
      </c>
      <c r="F20" s="298"/>
      <c r="G20" s="298"/>
      <c r="H20" s="298"/>
      <c r="I20" s="27" t="s">
        <v>28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31</v>
      </c>
      <c r="I22" s="27" t="s">
        <v>26</v>
      </c>
      <c r="J22" s="25" t="s">
        <v>19</v>
      </c>
      <c r="L22" s="32"/>
    </row>
    <row r="23" spans="2:12" s="1" customFormat="1" ht="18" customHeight="1" x14ac:dyDescent="0.2">
      <c r="B23" s="32"/>
      <c r="E23" s="25" t="s">
        <v>32</v>
      </c>
      <c r="I23" s="27" t="s">
        <v>28</v>
      </c>
      <c r="J23" s="25" t="s">
        <v>19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34</v>
      </c>
      <c r="I25" s="27" t="s">
        <v>26</v>
      </c>
      <c r="J25" s="25" t="s">
        <v>19</v>
      </c>
      <c r="L25" s="32"/>
    </row>
    <row r="26" spans="2:12" s="1" customFormat="1" ht="18" customHeight="1" x14ac:dyDescent="0.2">
      <c r="B26" s="32"/>
      <c r="E26" s="25" t="s">
        <v>35</v>
      </c>
      <c r="I26" s="27" t="s">
        <v>28</v>
      </c>
      <c r="J26" s="25" t="s">
        <v>19</v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36</v>
      </c>
      <c r="L28" s="32"/>
    </row>
    <row r="29" spans="2:12" s="7" customFormat="1" ht="16.5" customHeight="1" x14ac:dyDescent="0.2">
      <c r="B29" s="91"/>
      <c r="E29" s="302" t="s">
        <v>19</v>
      </c>
      <c r="F29" s="302"/>
      <c r="G29" s="302"/>
      <c r="H29" s="302"/>
      <c r="L29" s="91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 x14ac:dyDescent="0.2">
      <c r="B32" s="32"/>
      <c r="D32" s="92" t="s">
        <v>38</v>
      </c>
      <c r="J32" s="63">
        <f>ROUND(J95, 2)</f>
        <v>0</v>
      </c>
      <c r="L32" s="32"/>
    </row>
    <row r="33" spans="2:12" s="1" customFormat="1" ht="6.95" customHeight="1" x14ac:dyDescent="0.2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 x14ac:dyDescent="0.2">
      <c r="B34" s="32"/>
      <c r="F34" s="35" t="s">
        <v>40</v>
      </c>
      <c r="I34" s="35" t="s">
        <v>39</v>
      </c>
      <c r="J34" s="35" t="s">
        <v>41</v>
      </c>
      <c r="L34" s="32"/>
    </row>
    <row r="35" spans="2:12" s="1" customFormat="1" ht="14.45" customHeight="1" x14ac:dyDescent="0.2">
      <c r="B35" s="32"/>
      <c r="D35" s="52" t="s">
        <v>42</v>
      </c>
      <c r="E35" s="27" t="s">
        <v>43</v>
      </c>
      <c r="F35" s="83">
        <f>ROUND((SUM(BE95:BE243)),  2)</f>
        <v>0</v>
      </c>
      <c r="I35" s="93">
        <v>0.21</v>
      </c>
      <c r="J35" s="83">
        <f>ROUND(((SUM(BE95:BE243))*I35),  2)</f>
        <v>0</v>
      </c>
      <c r="L35" s="32"/>
    </row>
    <row r="36" spans="2:12" s="1" customFormat="1" ht="14.45" customHeight="1" x14ac:dyDescent="0.2">
      <c r="B36" s="32"/>
      <c r="E36" s="27" t="s">
        <v>44</v>
      </c>
      <c r="F36" s="83">
        <f>ROUND((SUM(BF95:BF243)),  2)</f>
        <v>0</v>
      </c>
      <c r="I36" s="93">
        <v>0.12</v>
      </c>
      <c r="J36" s="83">
        <f>ROUND(((SUM(BF95:BF243))*I36),  2)</f>
        <v>0</v>
      </c>
      <c r="L36" s="32"/>
    </row>
    <row r="37" spans="2:12" s="1" customFormat="1" ht="14.45" hidden="1" customHeight="1" x14ac:dyDescent="0.2">
      <c r="B37" s="32"/>
      <c r="E37" s="27" t="s">
        <v>45</v>
      </c>
      <c r="F37" s="83">
        <f>ROUND((SUM(BG95:BG243)),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 x14ac:dyDescent="0.2">
      <c r="B38" s="32"/>
      <c r="E38" s="27" t="s">
        <v>46</v>
      </c>
      <c r="F38" s="83">
        <f>ROUND((SUM(BH95:BH243)),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 x14ac:dyDescent="0.2">
      <c r="B39" s="32"/>
      <c r="E39" s="27" t="s">
        <v>47</v>
      </c>
      <c r="F39" s="83">
        <f>ROUND((SUM(BI95:BI243)),  2)</f>
        <v>0</v>
      </c>
      <c r="I39" s="93">
        <v>0</v>
      </c>
      <c r="J39" s="83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4"/>
      <c r="D41" s="95" t="s">
        <v>48</v>
      </c>
      <c r="E41" s="54"/>
      <c r="F41" s="54"/>
      <c r="G41" s="96" t="s">
        <v>49</v>
      </c>
      <c r="H41" s="97" t="s">
        <v>50</v>
      </c>
      <c r="I41" s="54"/>
      <c r="J41" s="98">
        <f>SUM(J32:J39)</f>
        <v>0</v>
      </c>
      <c r="K41" s="99"/>
      <c r="L41" s="32"/>
    </row>
    <row r="42" spans="2:12" s="1" customFormat="1" ht="14.45" customHeight="1" x14ac:dyDescent="0.2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 x14ac:dyDescent="0.2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 x14ac:dyDescent="0.2">
      <c r="B47" s="32"/>
      <c r="C47" s="21" t="s">
        <v>122</v>
      </c>
      <c r="L47" s="32"/>
    </row>
    <row r="48" spans="2:12" s="1" customFormat="1" ht="6.95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14" t="str">
        <f>E7</f>
        <v>Polopodzemní kontejnery Kamenná - V. etapa</v>
      </c>
      <c r="F50" s="315"/>
      <c r="G50" s="315"/>
      <c r="H50" s="315"/>
      <c r="L50" s="32"/>
    </row>
    <row r="51" spans="2:47" ht="12" customHeight="1" x14ac:dyDescent="0.2">
      <c r="B51" s="20"/>
      <c r="C51" s="27" t="s">
        <v>118</v>
      </c>
      <c r="L51" s="20"/>
    </row>
    <row r="52" spans="2:47" s="1" customFormat="1" ht="16.5" customHeight="1" x14ac:dyDescent="0.2">
      <c r="B52" s="32"/>
      <c r="E52" s="314" t="s">
        <v>1067</v>
      </c>
      <c r="F52" s="313"/>
      <c r="G52" s="313"/>
      <c r="H52" s="313"/>
      <c r="L52" s="32"/>
    </row>
    <row r="53" spans="2:47" s="1" customFormat="1" ht="12" customHeight="1" x14ac:dyDescent="0.2">
      <c r="B53" s="32"/>
      <c r="C53" s="27" t="s">
        <v>120</v>
      </c>
      <c r="L53" s="32"/>
    </row>
    <row r="54" spans="2:47" s="1" customFormat="1" ht="16.5" customHeight="1" x14ac:dyDescent="0.2">
      <c r="B54" s="32"/>
      <c r="E54" s="306" t="str">
        <f>E11</f>
        <v>SO 2.B - Parkování B</v>
      </c>
      <c r="F54" s="313"/>
      <c r="G54" s="313"/>
      <c r="H54" s="313"/>
      <c r="L54" s="32"/>
    </row>
    <row r="55" spans="2:47" s="1" customFormat="1" ht="6.95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>Chomutov</v>
      </c>
      <c r="I56" s="27" t="s">
        <v>23</v>
      </c>
      <c r="J56" s="49" t="str">
        <f>IF(J14="","",J14)</f>
        <v>20. 10. 2025</v>
      </c>
      <c r="L56" s="32"/>
    </row>
    <row r="57" spans="2:47" s="1" customFormat="1" ht="6.95" customHeight="1" x14ac:dyDescent="0.2">
      <c r="B57" s="32"/>
      <c r="L57" s="32"/>
    </row>
    <row r="58" spans="2:47" s="1" customFormat="1" ht="15.2" customHeight="1" x14ac:dyDescent="0.2">
      <c r="B58" s="32"/>
      <c r="C58" s="27" t="s">
        <v>25</v>
      </c>
      <c r="F58" s="25" t="str">
        <f>E17</f>
        <v>Statutární město Chomutov</v>
      </c>
      <c r="I58" s="27" t="s">
        <v>31</v>
      </c>
      <c r="J58" s="30" t="str">
        <f>E23</f>
        <v>KAP Atelier s.r.o.</v>
      </c>
      <c r="L58" s="32"/>
    </row>
    <row r="59" spans="2:47" s="1" customFormat="1" ht="15.2" customHeight="1" x14ac:dyDescent="0.2">
      <c r="B59" s="32"/>
      <c r="C59" s="27" t="s">
        <v>29</v>
      </c>
      <c r="F59" s="25" t="str">
        <f>IF(E20="","",E20)</f>
        <v>Vyplň údaj</v>
      </c>
      <c r="I59" s="27" t="s">
        <v>34</v>
      </c>
      <c r="J59" s="30" t="str">
        <f>E26</f>
        <v>NOKU s.r.o.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100" t="s">
        <v>123</v>
      </c>
      <c r="D61" s="94"/>
      <c r="E61" s="94"/>
      <c r="F61" s="94"/>
      <c r="G61" s="94"/>
      <c r="H61" s="94"/>
      <c r="I61" s="94"/>
      <c r="J61" s="101" t="s">
        <v>124</v>
      </c>
      <c r="K61" s="94"/>
      <c r="L61" s="32"/>
    </row>
    <row r="62" spans="2:47" s="1" customFormat="1" ht="10.35" customHeight="1" x14ac:dyDescent="0.2">
      <c r="B62" s="32"/>
      <c r="L62" s="32"/>
    </row>
    <row r="63" spans="2:47" s="1" customFormat="1" ht="22.9" customHeight="1" x14ac:dyDescent="0.2">
      <c r="B63" s="32"/>
      <c r="C63" s="102" t="s">
        <v>70</v>
      </c>
      <c r="J63" s="63">
        <f>J95</f>
        <v>0</v>
      </c>
      <c r="L63" s="32"/>
      <c r="AU63" s="17" t="s">
        <v>125</v>
      </c>
    </row>
    <row r="64" spans="2:47" s="8" customFormat="1" ht="24.95" customHeight="1" x14ac:dyDescent="0.2">
      <c r="B64" s="103"/>
      <c r="D64" s="104" t="s">
        <v>126</v>
      </c>
      <c r="E64" s="105"/>
      <c r="F64" s="105"/>
      <c r="G64" s="105"/>
      <c r="H64" s="105"/>
      <c r="I64" s="105"/>
      <c r="J64" s="106">
        <f>J96</f>
        <v>0</v>
      </c>
      <c r="L64" s="103"/>
    </row>
    <row r="65" spans="2:12" s="9" customFormat="1" ht="19.899999999999999" customHeight="1" x14ac:dyDescent="0.2">
      <c r="B65" s="107"/>
      <c r="D65" s="108" t="s">
        <v>127</v>
      </c>
      <c r="E65" s="109"/>
      <c r="F65" s="109"/>
      <c r="G65" s="109"/>
      <c r="H65" s="109"/>
      <c r="I65" s="109"/>
      <c r="J65" s="110">
        <f>J97</f>
        <v>0</v>
      </c>
      <c r="L65" s="107"/>
    </row>
    <row r="66" spans="2:12" s="9" customFormat="1" ht="19.899999999999999" customHeight="1" x14ac:dyDescent="0.2">
      <c r="B66" s="107"/>
      <c r="D66" s="108" t="s">
        <v>129</v>
      </c>
      <c r="E66" s="109"/>
      <c r="F66" s="109"/>
      <c r="G66" s="109"/>
      <c r="H66" s="109"/>
      <c r="I66" s="109"/>
      <c r="J66" s="110">
        <f>J154</f>
        <v>0</v>
      </c>
      <c r="L66" s="107"/>
    </row>
    <row r="67" spans="2:12" s="9" customFormat="1" ht="19.899999999999999" customHeight="1" x14ac:dyDescent="0.2">
      <c r="B67" s="107"/>
      <c r="D67" s="108" t="s">
        <v>130</v>
      </c>
      <c r="E67" s="109"/>
      <c r="F67" s="109"/>
      <c r="G67" s="109"/>
      <c r="H67" s="109"/>
      <c r="I67" s="109"/>
      <c r="J67" s="110">
        <f>J188</f>
        <v>0</v>
      </c>
      <c r="L67" s="107"/>
    </row>
    <row r="68" spans="2:12" s="9" customFormat="1" ht="19.899999999999999" customHeight="1" x14ac:dyDescent="0.2">
      <c r="B68" s="107"/>
      <c r="D68" s="108" t="s">
        <v>131</v>
      </c>
      <c r="E68" s="109"/>
      <c r="F68" s="109"/>
      <c r="G68" s="109"/>
      <c r="H68" s="109"/>
      <c r="I68" s="109"/>
      <c r="J68" s="110">
        <f>J204</f>
        <v>0</v>
      </c>
      <c r="L68" s="107"/>
    </row>
    <row r="69" spans="2:12" s="9" customFormat="1" ht="19.899999999999999" customHeight="1" x14ac:dyDescent="0.2">
      <c r="B69" s="107"/>
      <c r="D69" s="108" t="s">
        <v>132</v>
      </c>
      <c r="E69" s="109"/>
      <c r="F69" s="109"/>
      <c r="G69" s="109"/>
      <c r="H69" s="109"/>
      <c r="I69" s="109"/>
      <c r="J69" s="110">
        <f>J222</f>
        <v>0</v>
      </c>
      <c r="L69" s="107"/>
    </row>
    <row r="70" spans="2:12" s="8" customFormat="1" ht="24.95" customHeight="1" x14ac:dyDescent="0.2">
      <c r="B70" s="103"/>
      <c r="D70" s="104" t="s">
        <v>133</v>
      </c>
      <c r="E70" s="105"/>
      <c r="F70" s="105"/>
      <c r="G70" s="105"/>
      <c r="H70" s="105"/>
      <c r="I70" s="105"/>
      <c r="J70" s="106">
        <f>J225</f>
        <v>0</v>
      </c>
      <c r="L70" s="103"/>
    </row>
    <row r="71" spans="2:12" s="9" customFormat="1" ht="19.899999999999999" customHeight="1" x14ac:dyDescent="0.2">
      <c r="B71" s="107"/>
      <c r="D71" s="108" t="s">
        <v>134</v>
      </c>
      <c r="E71" s="109"/>
      <c r="F71" s="109"/>
      <c r="G71" s="109"/>
      <c r="H71" s="109"/>
      <c r="I71" s="109"/>
      <c r="J71" s="110">
        <f>J226</f>
        <v>0</v>
      </c>
      <c r="L71" s="107"/>
    </row>
    <row r="72" spans="2:12" s="9" customFormat="1" ht="19.899999999999999" customHeight="1" x14ac:dyDescent="0.2">
      <c r="B72" s="107"/>
      <c r="D72" s="108" t="s">
        <v>135</v>
      </c>
      <c r="E72" s="109"/>
      <c r="F72" s="109"/>
      <c r="G72" s="109"/>
      <c r="H72" s="109"/>
      <c r="I72" s="109"/>
      <c r="J72" s="110">
        <f>J234</f>
        <v>0</v>
      </c>
      <c r="L72" s="107"/>
    </row>
    <row r="73" spans="2:12" s="9" customFormat="1" ht="19.899999999999999" customHeight="1" x14ac:dyDescent="0.2">
      <c r="B73" s="107"/>
      <c r="D73" s="108" t="s">
        <v>136</v>
      </c>
      <c r="E73" s="109"/>
      <c r="F73" s="109"/>
      <c r="G73" s="109"/>
      <c r="H73" s="109"/>
      <c r="I73" s="109"/>
      <c r="J73" s="110">
        <f>J242</f>
        <v>0</v>
      </c>
      <c r="L73" s="107"/>
    </row>
    <row r="74" spans="2:12" s="1" customFormat="1" ht="21.75" customHeight="1" x14ac:dyDescent="0.2">
      <c r="B74" s="32"/>
      <c r="L74" s="32"/>
    </row>
    <row r="75" spans="2:12" s="1" customFormat="1" ht="6.95" customHeight="1" x14ac:dyDescent="0.2"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32"/>
    </row>
    <row r="79" spans="2:12" s="1" customFormat="1" ht="6.95" customHeight="1" x14ac:dyDescent="0.2"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32"/>
    </row>
    <row r="80" spans="2:12" s="1" customFormat="1" ht="24.95" customHeight="1" x14ac:dyDescent="0.2">
      <c r="B80" s="32"/>
      <c r="C80" s="21" t="s">
        <v>137</v>
      </c>
      <c r="L80" s="32"/>
    </row>
    <row r="81" spans="2:63" s="1" customFormat="1" ht="6.95" customHeight="1" x14ac:dyDescent="0.2">
      <c r="B81" s="32"/>
      <c r="L81" s="32"/>
    </row>
    <row r="82" spans="2:63" s="1" customFormat="1" ht="12" customHeight="1" x14ac:dyDescent="0.2">
      <c r="B82" s="32"/>
      <c r="C82" s="27" t="s">
        <v>16</v>
      </c>
      <c r="L82" s="32"/>
    </row>
    <row r="83" spans="2:63" s="1" customFormat="1" ht="16.5" customHeight="1" x14ac:dyDescent="0.2">
      <c r="B83" s="32"/>
      <c r="E83" s="314" t="str">
        <f>E7</f>
        <v>Polopodzemní kontejnery Kamenná - V. etapa</v>
      </c>
      <c r="F83" s="315"/>
      <c r="G83" s="315"/>
      <c r="H83" s="315"/>
      <c r="L83" s="32"/>
    </row>
    <row r="84" spans="2:63" ht="12" customHeight="1" x14ac:dyDescent="0.2">
      <c r="B84" s="20"/>
      <c r="C84" s="27" t="s">
        <v>118</v>
      </c>
      <c r="L84" s="20"/>
    </row>
    <row r="85" spans="2:63" s="1" customFormat="1" ht="16.5" customHeight="1" x14ac:dyDescent="0.2">
      <c r="B85" s="32"/>
      <c r="E85" s="314" t="s">
        <v>1067</v>
      </c>
      <c r="F85" s="313"/>
      <c r="G85" s="313"/>
      <c r="H85" s="313"/>
      <c r="L85" s="32"/>
    </row>
    <row r="86" spans="2:63" s="1" customFormat="1" ht="12" customHeight="1" x14ac:dyDescent="0.2">
      <c r="B86" s="32"/>
      <c r="C86" s="27" t="s">
        <v>120</v>
      </c>
      <c r="L86" s="32"/>
    </row>
    <row r="87" spans="2:63" s="1" customFormat="1" ht="16.5" customHeight="1" x14ac:dyDescent="0.2">
      <c r="B87" s="32"/>
      <c r="E87" s="306" t="str">
        <f>E11</f>
        <v>SO 2.B - Parkování B</v>
      </c>
      <c r="F87" s="313"/>
      <c r="G87" s="313"/>
      <c r="H87" s="313"/>
      <c r="L87" s="32"/>
    </row>
    <row r="88" spans="2:63" s="1" customFormat="1" ht="6.95" customHeight="1" x14ac:dyDescent="0.2">
      <c r="B88" s="32"/>
      <c r="L88" s="32"/>
    </row>
    <row r="89" spans="2:63" s="1" customFormat="1" ht="12" customHeight="1" x14ac:dyDescent="0.2">
      <c r="B89" s="32"/>
      <c r="C89" s="27" t="s">
        <v>21</v>
      </c>
      <c r="F89" s="25" t="str">
        <f>F14</f>
        <v>Chomutov</v>
      </c>
      <c r="I89" s="27" t="s">
        <v>23</v>
      </c>
      <c r="J89" s="49" t="str">
        <f>IF(J14="","",J14)</f>
        <v>20. 10. 2025</v>
      </c>
      <c r="L89" s="32"/>
    </row>
    <row r="90" spans="2:63" s="1" customFormat="1" ht="6.95" customHeight="1" x14ac:dyDescent="0.2">
      <c r="B90" s="32"/>
      <c r="L90" s="32"/>
    </row>
    <row r="91" spans="2:63" s="1" customFormat="1" ht="15.2" customHeight="1" x14ac:dyDescent="0.2">
      <c r="B91" s="32"/>
      <c r="C91" s="27" t="s">
        <v>25</v>
      </c>
      <c r="F91" s="25" t="str">
        <f>E17</f>
        <v>Statutární město Chomutov</v>
      </c>
      <c r="I91" s="27" t="s">
        <v>31</v>
      </c>
      <c r="J91" s="30" t="str">
        <f>E23</f>
        <v>KAP Atelier s.r.o.</v>
      </c>
      <c r="L91" s="32"/>
    </row>
    <row r="92" spans="2:63" s="1" customFormat="1" ht="15.2" customHeight="1" x14ac:dyDescent="0.2">
      <c r="B92" s="32"/>
      <c r="C92" s="27" t="s">
        <v>29</v>
      </c>
      <c r="F92" s="25" t="str">
        <f>IF(E20="","",E20)</f>
        <v>Vyplň údaj</v>
      </c>
      <c r="I92" s="27" t="s">
        <v>34</v>
      </c>
      <c r="J92" s="30" t="str">
        <f>E26</f>
        <v>NOKU s.r.o.</v>
      </c>
      <c r="L92" s="32"/>
    </row>
    <row r="93" spans="2:63" s="1" customFormat="1" ht="10.35" customHeight="1" x14ac:dyDescent="0.2">
      <c r="B93" s="32"/>
      <c r="L93" s="32"/>
    </row>
    <row r="94" spans="2:63" s="10" customFormat="1" ht="29.25" customHeight="1" x14ac:dyDescent="0.2">
      <c r="B94" s="111"/>
      <c r="C94" s="112" t="s">
        <v>138</v>
      </c>
      <c r="D94" s="113" t="s">
        <v>57</v>
      </c>
      <c r="E94" s="113" t="s">
        <v>53</v>
      </c>
      <c r="F94" s="113" t="s">
        <v>54</v>
      </c>
      <c r="G94" s="113" t="s">
        <v>139</v>
      </c>
      <c r="H94" s="113" t="s">
        <v>140</v>
      </c>
      <c r="I94" s="113" t="s">
        <v>141</v>
      </c>
      <c r="J94" s="113" t="s">
        <v>124</v>
      </c>
      <c r="K94" s="114" t="s">
        <v>142</v>
      </c>
      <c r="L94" s="111"/>
      <c r="M94" s="56" t="s">
        <v>19</v>
      </c>
      <c r="N94" s="57" t="s">
        <v>42</v>
      </c>
      <c r="O94" s="57" t="s">
        <v>143</v>
      </c>
      <c r="P94" s="57" t="s">
        <v>144</v>
      </c>
      <c r="Q94" s="57" t="s">
        <v>145</v>
      </c>
      <c r="R94" s="57" t="s">
        <v>146</v>
      </c>
      <c r="S94" s="57" t="s">
        <v>147</v>
      </c>
      <c r="T94" s="58" t="s">
        <v>148</v>
      </c>
    </row>
    <row r="95" spans="2:63" s="1" customFormat="1" ht="22.9" customHeight="1" x14ac:dyDescent="0.25">
      <c r="B95" s="32"/>
      <c r="C95" s="61" t="s">
        <v>149</v>
      </c>
      <c r="J95" s="115">
        <f>BK95</f>
        <v>0</v>
      </c>
      <c r="L95" s="32"/>
      <c r="M95" s="59"/>
      <c r="N95" s="50"/>
      <c r="O95" s="50"/>
      <c r="P95" s="116">
        <f>P96+P225</f>
        <v>0</v>
      </c>
      <c r="Q95" s="50"/>
      <c r="R95" s="116">
        <f>R96+R225</f>
        <v>54.289605000000009</v>
      </c>
      <c r="S95" s="50"/>
      <c r="T95" s="117">
        <f>T96+T225</f>
        <v>48.056550000000001</v>
      </c>
      <c r="AT95" s="17" t="s">
        <v>71</v>
      </c>
      <c r="AU95" s="17" t="s">
        <v>125</v>
      </c>
      <c r="BK95" s="118">
        <f>BK96+BK225</f>
        <v>0</v>
      </c>
    </row>
    <row r="96" spans="2:63" s="11" customFormat="1" ht="25.9" customHeight="1" x14ac:dyDescent="0.2">
      <c r="B96" s="119"/>
      <c r="D96" s="120" t="s">
        <v>71</v>
      </c>
      <c r="E96" s="121" t="s">
        <v>150</v>
      </c>
      <c r="F96" s="121" t="s">
        <v>151</v>
      </c>
      <c r="I96" s="122"/>
      <c r="J96" s="123">
        <f>BK96</f>
        <v>0</v>
      </c>
      <c r="L96" s="119"/>
      <c r="M96" s="124"/>
      <c r="P96" s="125">
        <f>P97+P154+P188+P204+P222</f>
        <v>0</v>
      </c>
      <c r="R96" s="125">
        <f>R97+R154+R188+R204+R222</f>
        <v>54.289605000000009</v>
      </c>
      <c r="T96" s="126">
        <f>T97+T154+T188+T204+T222</f>
        <v>48.056550000000001</v>
      </c>
      <c r="AR96" s="120" t="s">
        <v>79</v>
      </c>
      <c r="AT96" s="127" t="s">
        <v>71</v>
      </c>
      <c r="AU96" s="127" t="s">
        <v>72</v>
      </c>
      <c r="AY96" s="120" t="s">
        <v>152</v>
      </c>
      <c r="BK96" s="128">
        <f>BK97+BK154+BK188+BK204+BK222</f>
        <v>0</v>
      </c>
    </row>
    <row r="97" spans="2:65" s="11" customFormat="1" ht="22.9" customHeight="1" x14ac:dyDescent="0.2">
      <c r="B97" s="119"/>
      <c r="D97" s="120" t="s">
        <v>71</v>
      </c>
      <c r="E97" s="129" t="s">
        <v>79</v>
      </c>
      <c r="F97" s="129" t="s">
        <v>153</v>
      </c>
      <c r="I97" s="122"/>
      <c r="J97" s="130">
        <f>BK97</f>
        <v>0</v>
      </c>
      <c r="L97" s="119"/>
      <c r="M97" s="124"/>
      <c r="P97" s="125">
        <f>SUM(P98:P153)</f>
        <v>0</v>
      </c>
      <c r="R97" s="125">
        <f>SUM(R98:R153)</f>
        <v>51.700100000000006</v>
      </c>
      <c r="T97" s="126">
        <f>SUM(T98:T153)</f>
        <v>48.056550000000001</v>
      </c>
      <c r="AR97" s="120" t="s">
        <v>79</v>
      </c>
      <c r="AT97" s="127" t="s">
        <v>71</v>
      </c>
      <c r="AU97" s="127" t="s">
        <v>79</v>
      </c>
      <c r="AY97" s="120" t="s">
        <v>152</v>
      </c>
      <c r="BK97" s="128">
        <f>SUM(BK98:BK153)</f>
        <v>0</v>
      </c>
    </row>
    <row r="98" spans="2:65" s="1" customFormat="1" ht="33" customHeight="1" x14ac:dyDescent="0.2">
      <c r="B98" s="32"/>
      <c r="C98" s="131" t="s">
        <v>79</v>
      </c>
      <c r="D98" s="131" t="s">
        <v>154</v>
      </c>
      <c r="E98" s="132" t="s">
        <v>1069</v>
      </c>
      <c r="F98" s="133" t="s">
        <v>1070</v>
      </c>
      <c r="G98" s="134" t="s">
        <v>157</v>
      </c>
      <c r="H98" s="135">
        <v>50.49</v>
      </c>
      <c r="I98" s="136"/>
      <c r="J98" s="137">
        <f>ROUND(I98*H98,2)</f>
        <v>0</v>
      </c>
      <c r="K98" s="133" t="s">
        <v>158</v>
      </c>
      <c r="L98" s="32"/>
      <c r="M98" s="138" t="s">
        <v>19</v>
      </c>
      <c r="N98" s="139" t="s">
        <v>43</v>
      </c>
      <c r="P98" s="140">
        <f>O98*H98</f>
        <v>0</v>
      </c>
      <c r="Q98" s="140">
        <v>0</v>
      </c>
      <c r="R98" s="140">
        <f>Q98*H98</f>
        <v>0</v>
      </c>
      <c r="S98" s="140">
        <v>0.32500000000000001</v>
      </c>
      <c r="T98" s="141">
        <f>S98*H98</f>
        <v>16.40925</v>
      </c>
      <c r="AR98" s="142" t="s">
        <v>159</v>
      </c>
      <c r="AT98" s="142" t="s">
        <v>154</v>
      </c>
      <c r="AU98" s="142" t="s">
        <v>81</v>
      </c>
      <c r="AY98" s="17" t="s">
        <v>152</v>
      </c>
      <c r="BE98" s="143">
        <f>IF(N98="základní",J98,0)</f>
        <v>0</v>
      </c>
      <c r="BF98" s="143">
        <f>IF(N98="snížená",J98,0)</f>
        <v>0</v>
      </c>
      <c r="BG98" s="143">
        <f>IF(N98="zákl. přenesená",J98,0)</f>
        <v>0</v>
      </c>
      <c r="BH98" s="143">
        <f>IF(N98="sníž. přenesená",J98,0)</f>
        <v>0</v>
      </c>
      <c r="BI98" s="143">
        <f>IF(N98="nulová",J98,0)</f>
        <v>0</v>
      </c>
      <c r="BJ98" s="17" t="s">
        <v>79</v>
      </c>
      <c r="BK98" s="143">
        <f>ROUND(I98*H98,2)</f>
        <v>0</v>
      </c>
      <c r="BL98" s="17" t="s">
        <v>159</v>
      </c>
      <c r="BM98" s="142" t="s">
        <v>1071</v>
      </c>
    </row>
    <row r="99" spans="2:65" s="1" customFormat="1" x14ac:dyDescent="0.2">
      <c r="B99" s="32"/>
      <c r="D99" s="144" t="s">
        <v>161</v>
      </c>
      <c r="F99" s="145" t="s">
        <v>1072</v>
      </c>
      <c r="I99" s="146"/>
      <c r="L99" s="32"/>
      <c r="M99" s="147"/>
      <c r="T99" s="53"/>
      <c r="AT99" s="17" t="s">
        <v>161</v>
      </c>
      <c r="AU99" s="17" t="s">
        <v>81</v>
      </c>
    </row>
    <row r="100" spans="2:65" s="12" customFormat="1" x14ac:dyDescent="0.2">
      <c r="B100" s="148"/>
      <c r="D100" s="149" t="s">
        <v>163</v>
      </c>
      <c r="E100" s="150" t="s">
        <v>19</v>
      </c>
      <c r="F100" s="151" t="s">
        <v>1073</v>
      </c>
      <c r="H100" s="150" t="s">
        <v>19</v>
      </c>
      <c r="I100" s="152"/>
      <c r="L100" s="148"/>
      <c r="M100" s="153"/>
      <c r="T100" s="154"/>
      <c r="AT100" s="150" t="s">
        <v>163</v>
      </c>
      <c r="AU100" s="150" t="s">
        <v>81</v>
      </c>
      <c r="AV100" s="12" t="s">
        <v>79</v>
      </c>
      <c r="AW100" s="12" t="s">
        <v>33</v>
      </c>
      <c r="AX100" s="12" t="s">
        <v>72</v>
      </c>
      <c r="AY100" s="150" t="s">
        <v>152</v>
      </c>
    </row>
    <row r="101" spans="2:65" s="13" customFormat="1" x14ac:dyDescent="0.2">
      <c r="B101" s="155"/>
      <c r="D101" s="149" t="s">
        <v>163</v>
      </c>
      <c r="E101" s="156" t="s">
        <v>19</v>
      </c>
      <c r="F101" s="157" t="s">
        <v>1154</v>
      </c>
      <c r="H101" s="158">
        <v>50.49</v>
      </c>
      <c r="I101" s="159"/>
      <c r="L101" s="155"/>
      <c r="M101" s="160"/>
      <c r="T101" s="161"/>
      <c r="AT101" s="156" t="s">
        <v>163</v>
      </c>
      <c r="AU101" s="156" t="s">
        <v>81</v>
      </c>
      <c r="AV101" s="13" t="s">
        <v>81</v>
      </c>
      <c r="AW101" s="13" t="s">
        <v>33</v>
      </c>
      <c r="AX101" s="13" t="s">
        <v>79</v>
      </c>
      <c r="AY101" s="156" t="s">
        <v>152</v>
      </c>
    </row>
    <row r="102" spans="2:65" s="1" customFormat="1" ht="24.2" customHeight="1" x14ac:dyDescent="0.2">
      <c r="B102" s="32"/>
      <c r="C102" s="131" t="s">
        <v>81</v>
      </c>
      <c r="D102" s="131" t="s">
        <v>154</v>
      </c>
      <c r="E102" s="132" t="s">
        <v>171</v>
      </c>
      <c r="F102" s="133" t="s">
        <v>172</v>
      </c>
      <c r="G102" s="134" t="s">
        <v>157</v>
      </c>
      <c r="H102" s="135">
        <v>10.45</v>
      </c>
      <c r="I102" s="136"/>
      <c r="J102" s="137">
        <f>ROUND(I102*H102,2)</f>
        <v>0</v>
      </c>
      <c r="K102" s="133" t="s">
        <v>158</v>
      </c>
      <c r="L102" s="32"/>
      <c r="M102" s="138" t="s">
        <v>19</v>
      </c>
      <c r="N102" s="139" t="s">
        <v>43</v>
      </c>
      <c r="P102" s="140">
        <f>O102*H102</f>
        <v>0</v>
      </c>
      <c r="Q102" s="140">
        <v>0</v>
      </c>
      <c r="R102" s="140">
        <f>Q102*H102</f>
        <v>0</v>
      </c>
      <c r="S102" s="140">
        <v>0.316</v>
      </c>
      <c r="T102" s="141">
        <f>S102*H102</f>
        <v>3.3022</v>
      </c>
      <c r="AR102" s="142" t="s">
        <v>159</v>
      </c>
      <c r="AT102" s="142" t="s">
        <v>154</v>
      </c>
      <c r="AU102" s="142" t="s">
        <v>81</v>
      </c>
      <c r="AY102" s="17" t="s">
        <v>152</v>
      </c>
      <c r="BE102" s="143">
        <f>IF(N102="základní",J102,0)</f>
        <v>0</v>
      </c>
      <c r="BF102" s="143">
        <f>IF(N102="snížená",J102,0)</f>
        <v>0</v>
      </c>
      <c r="BG102" s="143">
        <f>IF(N102="zákl. přenesená",J102,0)</f>
        <v>0</v>
      </c>
      <c r="BH102" s="143">
        <f>IF(N102="sníž. přenesená",J102,0)</f>
        <v>0</v>
      </c>
      <c r="BI102" s="143">
        <f>IF(N102="nulová",J102,0)</f>
        <v>0</v>
      </c>
      <c r="BJ102" s="17" t="s">
        <v>79</v>
      </c>
      <c r="BK102" s="143">
        <f>ROUND(I102*H102,2)</f>
        <v>0</v>
      </c>
      <c r="BL102" s="17" t="s">
        <v>159</v>
      </c>
      <c r="BM102" s="142" t="s">
        <v>1075</v>
      </c>
    </row>
    <row r="103" spans="2:65" s="1" customFormat="1" x14ac:dyDescent="0.2">
      <c r="B103" s="32"/>
      <c r="D103" s="144" t="s">
        <v>161</v>
      </c>
      <c r="F103" s="145" t="s">
        <v>174</v>
      </c>
      <c r="I103" s="146"/>
      <c r="L103" s="32"/>
      <c r="M103" s="147"/>
      <c r="T103" s="53"/>
      <c r="AT103" s="17" t="s">
        <v>161</v>
      </c>
      <c r="AU103" s="17" t="s">
        <v>81</v>
      </c>
    </row>
    <row r="104" spans="2:65" s="12" customFormat="1" x14ac:dyDescent="0.2">
      <c r="B104" s="148"/>
      <c r="D104" s="149" t="s">
        <v>163</v>
      </c>
      <c r="E104" s="150" t="s">
        <v>19</v>
      </c>
      <c r="F104" s="151" t="s">
        <v>175</v>
      </c>
      <c r="H104" s="150" t="s">
        <v>19</v>
      </c>
      <c r="I104" s="152"/>
      <c r="L104" s="148"/>
      <c r="M104" s="153"/>
      <c r="T104" s="154"/>
      <c r="AT104" s="150" t="s">
        <v>163</v>
      </c>
      <c r="AU104" s="150" t="s">
        <v>81</v>
      </c>
      <c r="AV104" s="12" t="s">
        <v>79</v>
      </c>
      <c r="AW104" s="12" t="s">
        <v>33</v>
      </c>
      <c r="AX104" s="12" t="s">
        <v>72</v>
      </c>
      <c r="AY104" s="150" t="s">
        <v>152</v>
      </c>
    </row>
    <row r="105" spans="2:65" s="13" customFormat="1" x14ac:dyDescent="0.2">
      <c r="B105" s="155"/>
      <c r="D105" s="149" t="s">
        <v>163</v>
      </c>
      <c r="E105" s="156" t="s">
        <v>19</v>
      </c>
      <c r="F105" s="157" t="s">
        <v>1155</v>
      </c>
      <c r="H105" s="158">
        <v>10.45</v>
      </c>
      <c r="I105" s="159"/>
      <c r="L105" s="155"/>
      <c r="M105" s="160"/>
      <c r="T105" s="161"/>
      <c r="AT105" s="156" t="s">
        <v>163</v>
      </c>
      <c r="AU105" s="156" t="s">
        <v>81</v>
      </c>
      <c r="AV105" s="13" t="s">
        <v>81</v>
      </c>
      <c r="AW105" s="13" t="s">
        <v>33</v>
      </c>
      <c r="AX105" s="13" t="s">
        <v>79</v>
      </c>
      <c r="AY105" s="156" t="s">
        <v>152</v>
      </c>
    </row>
    <row r="106" spans="2:65" s="1" customFormat="1" ht="37.9" customHeight="1" x14ac:dyDescent="0.2">
      <c r="B106" s="32"/>
      <c r="C106" s="131" t="s">
        <v>170</v>
      </c>
      <c r="D106" s="131" t="s">
        <v>154</v>
      </c>
      <c r="E106" s="132" t="s">
        <v>1077</v>
      </c>
      <c r="F106" s="133" t="s">
        <v>1078</v>
      </c>
      <c r="G106" s="134" t="s">
        <v>157</v>
      </c>
      <c r="H106" s="135">
        <v>50.49</v>
      </c>
      <c r="I106" s="136"/>
      <c r="J106" s="137">
        <f>ROUND(I106*H106,2)</f>
        <v>0</v>
      </c>
      <c r="K106" s="133" t="s">
        <v>158</v>
      </c>
      <c r="L106" s="32"/>
      <c r="M106" s="138" t="s">
        <v>19</v>
      </c>
      <c r="N106" s="139" t="s">
        <v>43</v>
      </c>
      <c r="P106" s="140">
        <f>O106*H106</f>
        <v>0</v>
      </c>
      <c r="Q106" s="140">
        <v>0</v>
      </c>
      <c r="R106" s="140">
        <f>Q106*H106</f>
        <v>0</v>
      </c>
      <c r="S106" s="140">
        <v>0.44</v>
      </c>
      <c r="T106" s="141">
        <f>S106*H106</f>
        <v>22.215600000000002</v>
      </c>
      <c r="AR106" s="142" t="s">
        <v>159</v>
      </c>
      <c r="AT106" s="142" t="s">
        <v>154</v>
      </c>
      <c r="AU106" s="142" t="s">
        <v>81</v>
      </c>
      <c r="AY106" s="17" t="s">
        <v>152</v>
      </c>
      <c r="BE106" s="143">
        <f>IF(N106="základní",J106,0)</f>
        <v>0</v>
      </c>
      <c r="BF106" s="143">
        <f>IF(N106="snížená",J106,0)</f>
        <v>0</v>
      </c>
      <c r="BG106" s="143">
        <f>IF(N106="zákl. přenesená",J106,0)</f>
        <v>0</v>
      </c>
      <c r="BH106" s="143">
        <f>IF(N106="sníž. přenesená",J106,0)</f>
        <v>0</v>
      </c>
      <c r="BI106" s="143">
        <f>IF(N106="nulová",J106,0)</f>
        <v>0</v>
      </c>
      <c r="BJ106" s="17" t="s">
        <v>79</v>
      </c>
      <c r="BK106" s="143">
        <f>ROUND(I106*H106,2)</f>
        <v>0</v>
      </c>
      <c r="BL106" s="17" t="s">
        <v>159</v>
      </c>
      <c r="BM106" s="142" t="s">
        <v>1079</v>
      </c>
    </row>
    <row r="107" spans="2:65" s="1" customFormat="1" x14ac:dyDescent="0.2">
      <c r="B107" s="32"/>
      <c r="D107" s="144" t="s">
        <v>161</v>
      </c>
      <c r="F107" s="145" t="s">
        <v>1080</v>
      </c>
      <c r="I107" s="146"/>
      <c r="L107" s="32"/>
      <c r="M107" s="147"/>
      <c r="T107" s="53"/>
      <c r="AT107" s="17" t="s">
        <v>161</v>
      </c>
      <c r="AU107" s="17" t="s">
        <v>81</v>
      </c>
    </row>
    <row r="108" spans="2:65" s="12" customFormat="1" x14ac:dyDescent="0.2">
      <c r="B108" s="148"/>
      <c r="D108" s="149" t="s">
        <v>163</v>
      </c>
      <c r="E108" s="150" t="s">
        <v>19</v>
      </c>
      <c r="F108" s="151" t="s">
        <v>1073</v>
      </c>
      <c r="H108" s="150" t="s">
        <v>19</v>
      </c>
      <c r="I108" s="152"/>
      <c r="L108" s="148"/>
      <c r="M108" s="153"/>
      <c r="T108" s="154"/>
      <c r="AT108" s="150" t="s">
        <v>163</v>
      </c>
      <c r="AU108" s="150" t="s">
        <v>81</v>
      </c>
      <c r="AV108" s="12" t="s">
        <v>79</v>
      </c>
      <c r="AW108" s="12" t="s">
        <v>33</v>
      </c>
      <c r="AX108" s="12" t="s">
        <v>72</v>
      </c>
      <c r="AY108" s="150" t="s">
        <v>152</v>
      </c>
    </row>
    <row r="109" spans="2:65" s="13" customFormat="1" x14ac:dyDescent="0.2">
      <c r="B109" s="155"/>
      <c r="D109" s="149" t="s">
        <v>163</v>
      </c>
      <c r="E109" s="156" t="s">
        <v>19</v>
      </c>
      <c r="F109" s="157" t="s">
        <v>1154</v>
      </c>
      <c r="H109" s="158">
        <v>50.49</v>
      </c>
      <c r="I109" s="159"/>
      <c r="L109" s="155"/>
      <c r="M109" s="160"/>
      <c r="T109" s="161"/>
      <c r="AT109" s="156" t="s">
        <v>163</v>
      </c>
      <c r="AU109" s="156" t="s">
        <v>81</v>
      </c>
      <c r="AV109" s="13" t="s">
        <v>81</v>
      </c>
      <c r="AW109" s="13" t="s">
        <v>33</v>
      </c>
      <c r="AX109" s="13" t="s">
        <v>79</v>
      </c>
      <c r="AY109" s="156" t="s">
        <v>152</v>
      </c>
    </row>
    <row r="110" spans="2:65" s="1" customFormat="1" ht="24.2" customHeight="1" x14ac:dyDescent="0.2">
      <c r="B110" s="32"/>
      <c r="C110" s="131" t="s">
        <v>159</v>
      </c>
      <c r="D110" s="131" t="s">
        <v>154</v>
      </c>
      <c r="E110" s="132" t="s">
        <v>177</v>
      </c>
      <c r="F110" s="133" t="s">
        <v>178</v>
      </c>
      <c r="G110" s="134" t="s">
        <v>179</v>
      </c>
      <c r="H110" s="135">
        <v>29.9</v>
      </c>
      <c r="I110" s="136"/>
      <c r="J110" s="137">
        <f>ROUND(I110*H110,2)</f>
        <v>0</v>
      </c>
      <c r="K110" s="133" t="s">
        <v>158</v>
      </c>
      <c r="L110" s="32"/>
      <c r="M110" s="138" t="s">
        <v>19</v>
      </c>
      <c r="N110" s="139" t="s">
        <v>43</v>
      </c>
      <c r="P110" s="140">
        <f>O110*H110</f>
        <v>0</v>
      </c>
      <c r="Q110" s="140">
        <v>0</v>
      </c>
      <c r="R110" s="140">
        <f>Q110*H110</f>
        <v>0</v>
      </c>
      <c r="S110" s="140">
        <v>0.20499999999999999</v>
      </c>
      <c r="T110" s="141">
        <f>S110*H110</f>
        <v>6.1294999999999993</v>
      </c>
      <c r="AR110" s="142" t="s">
        <v>159</v>
      </c>
      <c r="AT110" s="142" t="s">
        <v>154</v>
      </c>
      <c r="AU110" s="142" t="s">
        <v>81</v>
      </c>
      <c r="AY110" s="17" t="s">
        <v>152</v>
      </c>
      <c r="BE110" s="143">
        <f>IF(N110="základní",J110,0)</f>
        <v>0</v>
      </c>
      <c r="BF110" s="143">
        <f>IF(N110="snížená",J110,0)</f>
        <v>0</v>
      </c>
      <c r="BG110" s="143">
        <f>IF(N110="zákl. přenesená",J110,0)</f>
        <v>0</v>
      </c>
      <c r="BH110" s="143">
        <f>IF(N110="sníž. přenesená",J110,0)</f>
        <v>0</v>
      </c>
      <c r="BI110" s="143">
        <f>IF(N110="nulová",J110,0)</f>
        <v>0</v>
      </c>
      <c r="BJ110" s="17" t="s">
        <v>79</v>
      </c>
      <c r="BK110" s="143">
        <f>ROUND(I110*H110,2)</f>
        <v>0</v>
      </c>
      <c r="BL110" s="17" t="s">
        <v>159</v>
      </c>
      <c r="BM110" s="142" t="s">
        <v>1081</v>
      </c>
    </row>
    <row r="111" spans="2:65" s="1" customFormat="1" x14ac:dyDescent="0.2">
      <c r="B111" s="32"/>
      <c r="D111" s="144" t="s">
        <v>161</v>
      </c>
      <c r="F111" s="145" t="s">
        <v>181</v>
      </c>
      <c r="I111" s="146"/>
      <c r="L111" s="32"/>
      <c r="M111" s="147"/>
      <c r="T111" s="53"/>
      <c r="AT111" s="17" t="s">
        <v>161</v>
      </c>
      <c r="AU111" s="17" t="s">
        <v>81</v>
      </c>
    </row>
    <row r="112" spans="2:65" s="13" customFormat="1" x14ac:dyDescent="0.2">
      <c r="B112" s="155"/>
      <c r="D112" s="149" t="s">
        <v>163</v>
      </c>
      <c r="E112" s="156" t="s">
        <v>19</v>
      </c>
      <c r="F112" s="157" t="s">
        <v>1156</v>
      </c>
      <c r="H112" s="158">
        <v>29.9</v>
      </c>
      <c r="I112" s="159"/>
      <c r="L112" s="155"/>
      <c r="M112" s="160"/>
      <c r="T112" s="161"/>
      <c r="AT112" s="156" t="s">
        <v>163</v>
      </c>
      <c r="AU112" s="156" t="s">
        <v>81</v>
      </c>
      <c r="AV112" s="13" t="s">
        <v>81</v>
      </c>
      <c r="AW112" s="13" t="s">
        <v>33</v>
      </c>
      <c r="AX112" s="13" t="s">
        <v>79</v>
      </c>
      <c r="AY112" s="156" t="s">
        <v>152</v>
      </c>
    </row>
    <row r="113" spans="2:65" s="1" customFormat="1" ht="21.75" customHeight="1" x14ac:dyDescent="0.2">
      <c r="B113" s="32"/>
      <c r="C113" s="131" t="s">
        <v>183</v>
      </c>
      <c r="D113" s="131" t="s">
        <v>154</v>
      </c>
      <c r="E113" s="132" t="s">
        <v>530</v>
      </c>
      <c r="F113" s="133" t="s">
        <v>531</v>
      </c>
      <c r="G113" s="134" t="s">
        <v>186</v>
      </c>
      <c r="H113" s="135">
        <v>35.35</v>
      </c>
      <c r="I113" s="136"/>
      <c r="J113" s="137">
        <f>ROUND(I113*H113,2)</f>
        <v>0</v>
      </c>
      <c r="K113" s="133" t="s">
        <v>158</v>
      </c>
      <c r="L113" s="32"/>
      <c r="M113" s="138" t="s">
        <v>19</v>
      </c>
      <c r="N113" s="139" t="s">
        <v>43</v>
      </c>
      <c r="P113" s="140">
        <f>O113*H113</f>
        <v>0</v>
      </c>
      <c r="Q113" s="140">
        <v>0</v>
      </c>
      <c r="R113" s="140">
        <f>Q113*H113</f>
        <v>0</v>
      </c>
      <c r="S113" s="140">
        <v>0</v>
      </c>
      <c r="T113" s="141">
        <f>S113*H113</f>
        <v>0</v>
      </c>
      <c r="AR113" s="142" t="s">
        <v>159</v>
      </c>
      <c r="AT113" s="142" t="s">
        <v>154</v>
      </c>
      <c r="AU113" s="142" t="s">
        <v>81</v>
      </c>
      <c r="AY113" s="17" t="s">
        <v>152</v>
      </c>
      <c r="BE113" s="143">
        <f>IF(N113="základní",J113,0)</f>
        <v>0</v>
      </c>
      <c r="BF113" s="143">
        <f>IF(N113="snížená",J113,0)</f>
        <v>0</v>
      </c>
      <c r="BG113" s="143">
        <f>IF(N113="zákl. přenesená",J113,0)</f>
        <v>0</v>
      </c>
      <c r="BH113" s="143">
        <f>IF(N113="sníž. přenesená",J113,0)</f>
        <v>0</v>
      </c>
      <c r="BI113" s="143">
        <f>IF(N113="nulová",J113,0)</f>
        <v>0</v>
      </c>
      <c r="BJ113" s="17" t="s">
        <v>79</v>
      </c>
      <c r="BK113" s="143">
        <f>ROUND(I113*H113,2)</f>
        <v>0</v>
      </c>
      <c r="BL113" s="17" t="s">
        <v>159</v>
      </c>
      <c r="BM113" s="142" t="s">
        <v>1083</v>
      </c>
    </row>
    <row r="114" spans="2:65" s="1" customFormat="1" x14ac:dyDescent="0.2">
      <c r="B114" s="32"/>
      <c r="D114" s="144" t="s">
        <v>161</v>
      </c>
      <c r="F114" s="145" t="s">
        <v>533</v>
      </c>
      <c r="I114" s="146"/>
      <c r="L114" s="32"/>
      <c r="M114" s="147"/>
      <c r="T114" s="53"/>
      <c r="AT114" s="17" t="s">
        <v>161</v>
      </c>
      <c r="AU114" s="17" t="s">
        <v>81</v>
      </c>
    </row>
    <row r="115" spans="2:65" s="13" customFormat="1" x14ac:dyDescent="0.2">
      <c r="B115" s="155"/>
      <c r="D115" s="149" t="s">
        <v>163</v>
      </c>
      <c r="E115" s="156" t="s">
        <v>19</v>
      </c>
      <c r="F115" s="157" t="s">
        <v>1157</v>
      </c>
      <c r="H115" s="158">
        <v>10.1</v>
      </c>
      <c r="I115" s="159"/>
      <c r="L115" s="155"/>
      <c r="M115" s="160"/>
      <c r="T115" s="161"/>
      <c r="AT115" s="156" t="s">
        <v>163</v>
      </c>
      <c r="AU115" s="156" t="s">
        <v>81</v>
      </c>
      <c r="AV115" s="13" t="s">
        <v>81</v>
      </c>
      <c r="AW115" s="13" t="s">
        <v>33</v>
      </c>
      <c r="AX115" s="13" t="s">
        <v>72</v>
      </c>
      <c r="AY115" s="156" t="s">
        <v>152</v>
      </c>
    </row>
    <row r="116" spans="2:65" s="12" customFormat="1" x14ac:dyDescent="0.2">
      <c r="B116" s="148"/>
      <c r="D116" s="149" t="s">
        <v>163</v>
      </c>
      <c r="E116" s="150" t="s">
        <v>19</v>
      </c>
      <c r="F116" s="151" t="s">
        <v>191</v>
      </c>
      <c r="H116" s="150" t="s">
        <v>19</v>
      </c>
      <c r="I116" s="152"/>
      <c r="L116" s="148"/>
      <c r="M116" s="153"/>
      <c r="T116" s="154"/>
      <c r="AT116" s="150" t="s">
        <v>163</v>
      </c>
      <c r="AU116" s="150" t="s">
        <v>81</v>
      </c>
      <c r="AV116" s="12" t="s">
        <v>79</v>
      </c>
      <c r="AW116" s="12" t="s">
        <v>33</v>
      </c>
      <c r="AX116" s="12" t="s">
        <v>72</v>
      </c>
      <c r="AY116" s="150" t="s">
        <v>152</v>
      </c>
    </row>
    <row r="117" spans="2:65" s="13" customFormat="1" x14ac:dyDescent="0.2">
      <c r="B117" s="155"/>
      <c r="D117" s="149" t="s">
        <v>163</v>
      </c>
      <c r="E117" s="156" t="s">
        <v>19</v>
      </c>
      <c r="F117" s="157" t="s">
        <v>1158</v>
      </c>
      <c r="H117" s="158">
        <v>25.25</v>
      </c>
      <c r="I117" s="159"/>
      <c r="L117" s="155"/>
      <c r="M117" s="160"/>
      <c r="T117" s="161"/>
      <c r="AT117" s="156" t="s">
        <v>163</v>
      </c>
      <c r="AU117" s="156" t="s">
        <v>81</v>
      </c>
      <c r="AV117" s="13" t="s">
        <v>81</v>
      </c>
      <c r="AW117" s="13" t="s">
        <v>33</v>
      </c>
      <c r="AX117" s="13" t="s">
        <v>72</v>
      </c>
      <c r="AY117" s="156" t="s">
        <v>152</v>
      </c>
    </row>
    <row r="118" spans="2:65" s="14" customFormat="1" x14ac:dyDescent="0.2">
      <c r="B118" s="162"/>
      <c r="D118" s="149" t="s">
        <v>163</v>
      </c>
      <c r="E118" s="163" t="s">
        <v>19</v>
      </c>
      <c r="F118" s="164" t="s">
        <v>194</v>
      </c>
      <c r="H118" s="165">
        <v>35.35</v>
      </c>
      <c r="I118" s="166"/>
      <c r="L118" s="162"/>
      <c r="M118" s="167"/>
      <c r="T118" s="168"/>
      <c r="AT118" s="163" t="s">
        <v>163</v>
      </c>
      <c r="AU118" s="163" t="s">
        <v>81</v>
      </c>
      <c r="AV118" s="14" t="s">
        <v>159</v>
      </c>
      <c r="AW118" s="14" t="s">
        <v>33</v>
      </c>
      <c r="AX118" s="14" t="s">
        <v>79</v>
      </c>
      <c r="AY118" s="163" t="s">
        <v>152</v>
      </c>
    </row>
    <row r="119" spans="2:65" s="1" customFormat="1" ht="37.9" customHeight="1" x14ac:dyDescent="0.2">
      <c r="B119" s="32"/>
      <c r="C119" s="131" t="s">
        <v>195</v>
      </c>
      <c r="D119" s="131" t="s">
        <v>154</v>
      </c>
      <c r="E119" s="132" t="s">
        <v>203</v>
      </c>
      <c r="F119" s="133" t="s">
        <v>204</v>
      </c>
      <c r="G119" s="134" t="s">
        <v>186</v>
      </c>
      <c r="H119" s="135">
        <v>35.35</v>
      </c>
      <c r="I119" s="136"/>
      <c r="J119" s="137">
        <f>ROUND(I119*H119,2)</f>
        <v>0</v>
      </c>
      <c r="K119" s="133" t="s">
        <v>158</v>
      </c>
      <c r="L119" s="32"/>
      <c r="M119" s="138" t="s">
        <v>19</v>
      </c>
      <c r="N119" s="139" t="s">
        <v>43</v>
      </c>
      <c r="P119" s="140">
        <f>O119*H119</f>
        <v>0</v>
      </c>
      <c r="Q119" s="140">
        <v>0</v>
      </c>
      <c r="R119" s="140">
        <f>Q119*H119</f>
        <v>0</v>
      </c>
      <c r="S119" s="140">
        <v>0</v>
      </c>
      <c r="T119" s="141">
        <f>S119*H119</f>
        <v>0</v>
      </c>
      <c r="AR119" s="142" t="s">
        <v>159</v>
      </c>
      <c r="AT119" s="142" t="s">
        <v>154</v>
      </c>
      <c r="AU119" s="142" t="s">
        <v>81</v>
      </c>
      <c r="AY119" s="17" t="s">
        <v>152</v>
      </c>
      <c r="BE119" s="143">
        <f>IF(N119="základní",J119,0)</f>
        <v>0</v>
      </c>
      <c r="BF119" s="143">
        <f>IF(N119="snížená",J119,0)</f>
        <v>0</v>
      </c>
      <c r="BG119" s="143">
        <f>IF(N119="zákl. přenesená",J119,0)</f>
        <v>0</v>
      </c>
      <c r="BH119" s="143">
        <f>IF(N119="sníž. přenesená",J119,0)</f>
        <v>0</v>
      </c>
      <c r="BI119" s="143">
        <f>IF(N119="nulová",J119,0)</f>
        <v>0</v>
      </c>
      <c r="BJ119" s="17" t="s">
        <v>79</v>
      </c>
      <c r="BK119" s="143">
        <f>ROUND(I119*H119,2)</f>
        <v>0</v>
      </c>
      <c r="BL119" s="17" t="s">
        <v>159</v>
      </c>
      <c r="BM119" s="142" t="s">
        <v>1086</v>
      </c>
    </row>
    <row r="120" spans="2:65" s="1" customFormat="1" x14ac:dyDescent="0.2">
      <c r="B120" s="32"/>
      <c r="D120" s="144" t="s">
        <v>161</v>
      </c>
      <c r="F120" s="145" t="s">
        <v>206</v>
      </c>
      <c r="I120" s="146"/>
      <c r="L120" s="32"/>
      <c r="M120" s="147"/>
      <c r="T120" s="53"/>
      <c r="AT120" s="17" t="s">
        <v>161</v>
      </c>
      <c r="AU120" s="17" t="s">
        <v>81</v>
      </c>
    </row>
    <row r="121" spans="2:65" s="13" customFormat="1" x14ac:dyDescent="0.2">
      <c r="B121" s="155"/>
      <c r="D121" s="149" t="s">
        <v>163</v>
      </c>
      <c r="E121" s="156" t="s">
        <v>19</v>
      </c>
      <c r="F121" s="157" t="s">
        <v>1159</v>
      </c>
      <c r="H121" s="158">
        <v>35.35</v>
      </c>
      <c r="I121" s="159"/>
      <c r="L121" s="155"/>
      <c r="M121" s="160"/>
      <c r="T121" s="161"/>
      <c r="AT121" s="156" t="s">
        <v>163</v>
      </c>
      <c r="AU121" s="156" t="s">
        <v>81</v>
      </c>
      <c r="AV121" s="13" t="s">
        <v>81</v>
      </c>
      <c r="AW121" s="13" t="s">
        <v>33</v>
      </c>
      <c r="AX121" s="13" t="s">
        <v>79</v>
      </c>
      <c r="AY121" s="156" t="s">
        <v>152</v>
      </c>
    </row>
    <row r="122" spans="2:65" s="1" customFormat="1" ht="37.9" customHeight="1" x14ac:dyDescent="0.2">
      <c r="B122" s="32"/>
      <c r="C122" s="131" t="s">
        <v>202</v>
      </c>
      <c r="D122" s="131" t="s">
        <v>154</v>
      </c>
      <c r="E122" s="132" t="s">
        <v>209</v>
      </c>
      <c r="F122" s="133" t="s">
        <v>670</v>
      </c>
      <c r="G122" s="134" t="s">
        <v>186</v>
      </c>
      <c r="H122" s="135">
        <v>176.75</v>
      </c>
      <c r="I122" s="136"/>
      <c r="J122" s="137">
        <f>ROUND(I122*H122,2)</f>
        <v>0</v>
      </c>
      <c r="K122" s="133" t="s">
        <v>158</v>
      </c>
      <c r="L122" s="32"/>
      <c r="M122" s="138" t="s">
        <v>19</v>
      </c>
      <c r="N122" s="139" t="s">
        <v>43</v>
      </c>
      <c r="P122" s="140">
        <f>O122*H122</f>
        <v>0</v>
      </c>
      <c r="Q122" s="140">
        <v>0</v>
      </c>
      <c r="R122" s="140">
        <f>Q122*H122</f>
        <v>0</v>
      </c>
      <c r="S122" s="140">
        <v>0</v>
      </c>
      <c r="T122" s="141">
        <f>S122*H122</f>
        <v>0</v>
      </c>
      <c r="AR122" s="142" t="s">
        <v>159</v>
      </c>
      <c r="AT122" s="142" t="s">
        <v>154</v>
      </c>
      <c r="AU122" s="142" t="s">
        <v>81</v>
      </c>
      <c r="AY122" s="17" t="s">
        <v>152</v>
      </c>
      <c r="BE122" s="143">
        <f>IF(N122="základní",J122,0)</f>
        <v>0</v>
      </c>
      <c r="BF122" s="143">
        <f>IF(N122="snížená",J122,0)</f>
        <v>0</v>
      </c>
      <c r="BG122" s="143">
        <f>IF(N122="zákl. přenesená",J122,0)</f>
        <v>0</v>
      </c>
      <c r="BH122" s="143">
        <f>IF(N122="sníž. přenesená",J122,0)</f>
        <v>0</v>
      </c>
      <c r="BI122" s="143">
        <f>IF(N122="nulová",J122,0)</f>
        <v>0</v>
      </c>
      <c r="BJ122" s="17" t="s">
        <v>79</v>
      </c>
      <c r="BK122" s="143">
        <f>ROUND(I122*H122,2)</f>
        <v>0</v>
      </c>
      <c r="BL122" s="17" t="s">
        <v>159</v>
      </c>
      <c r="BM122" s="142" t="s">
        <v>1089</v>
      </c>
    </row>
    <row r="123" spans="2:65" s="1" customFormat="1" x14ac:dyDescent="0.2">
      <c r="B123" s="32"/>
      <c r="D123" s="144" t="s">
        <v>161</v>
      </c>
      <c r="F123" s="145" t="s">
        <v>212</v>
      </c>
      <c r="I123" s="146"/>
      <c r="L123" s="32"/>
      <c r="M123" s="147"/>
      <c r="T123" s="53"/>
      <c r="AT123" s="17" t="s">
        <v>161</v>
      </c>
      <c r="AU123" s="17" t="s">
        <v>81</v>
      </c>
    </row>
    <row r="124" spans="2:65" s="13" customFormat="1" x14ac:dyDescent="0.2">
      <c r="B124" s="155"/>
      <c r="D124" s="149" t="s">
        <v>163</v>
      </c>
      <c r="E124" s="156" t="s">
        <v>19</v>
      </c>
      <c r="F124" s="157" t="s">
        <v>1160</v>
      </c>
      <c r="H124" s="158">
        <v>176.75</v>
      </c>
      <c r="I124" s="159"/>
      <c r="L124" s="155"/>
      <c r="M124" s="160"/>
      <c r="T124" s="161"/>
      <c r="AT124" s="156" t="s">
        <v>163</v>
      </c>
      <c r="AU124" s="156" t="s">
        <v>81</v>
      </c>
      <c r="AV124" s="13" t="s">
        <v>81</v>
      </c>
      <c r="AW124" s="13" t="s">
        <v>33</v>
      </c>
      <c r="AX124" s="13" t="s">
        <v>79</v>
      </c>
      <c r="AY124" s="156" t="s">
        <v>152</v>
      </c>
    </row>
    <row r="125" spans="2:65" s="1" customFormat="1" ht="24.2" customHeight="1" x14ac:dyDescent="0.2">
      <c r="B125" s="32"/>
      <c r="C125" s="131" t="s">
        <v>208</v>
      </c>
      <c r="D125" s="131" t="s">
        <v>154</v>
      </c>
      <c r="E125" s="132" t="s">
        <v>215</v>
      </c>
      <c r="F125" s="133" t="s">
        <v>216</v>
      </c>
      <c r="G125" s="134" t="s">
        <v>186</v>
      </c>
      <c r="H125" s="135">
        <v>35.35</v>
      </c>
      <c r="I125" s="136"/>
      <c r="J125" s="137">
        <f>ROUND(I125*H125,2)</f>
        <v>0</v>
      </c>
      <c r="K125" s="133" t="s">
        <v>158</v>
      </c>
      <c r="L125" s="32"/>
      <c r="M125" s="138" t="s">
        <v>19</v>
      </c>
      <c r="N125" s="139" t="s">
        <v>43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159</v>
      </c>
      <c r="AT125" s="142" t="s">
        <v>154</v>
      </c>
      <c r="AU125" s="142" t="s">
        <v>81</v>
      </c>
      <c r="AY125" s="17" t="s">
        <v>152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7" t="s">
        <v>79</v>
      </c>
      <c r="BK125" s="143">
        <f>ROUND(I125*H125,2)</f>
        <v>0</v>
      </c>
      <c r="BL125" s="17" t="s">
        <v>159</v>
      </c>
      <c r="BM125" s="142" t="s">
        <v>1091</v>
      </c>
    </row>
    <row r="126" spans="2:65" s="1" customFormat="1" x14ac:dyDescent="0.2">
      <c r="B126" s="32"/>
      <c r="D126" s="144" t="s">
        <v>161</v>
      </c>
      <c r="F126" s="145" t="s">
        <v>218</v>
      </c>
      <c r="I126" s="146"/>
      <c r="L126" s="32"/>
      <c r="M126" s="147"/>
      <c r="T126" s="53"/>
      <c r="AT126" s="17" t="s">
        <v>161</v>
      </c>
      <c r="AU126" s="17" t="s">
        <v>81</v>
      </c>
    </row>
    <row r="127" spans="2:65" s="1" customFormat="1" ht="24.2" customHeight="1" x14ac:dyDescent="0.2">
      <c r="B127" s="32"/>
      <c r="C127" s="131" t="s">
        <v>214</v>
      </c>
      <c r="D127" s="131" t="s">
        <v>154</v>
      </c>
      <c r="E127" s="132" t="s">
        <v>220</v>
      </c>
      <c r="F127" s="133" t="s">
        <v>221</v>
      </c>
      <c r="G127" s="134" t="s">
        <v>186</v>
      </c>
      <c r="H127" s="135">
        <v>25.25</v>
      </c>
      <c r="I127" s="136"/>
      <c r="J127" s="137">
        <f>ROUND(I127*H127,2)</f>
        <v>0</v>
      </c>
      <c r="K127" s="133" t="s">
        <v>158</v>
      </c>
      <c r="L127" s="32"/>
      <c r="M127" s="138" t="s">
        <v>19</v>
      </c>
      <c r="N127" s="139" t="s">
        <v>43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159</v>
      </c>
      <c r="AT127" s="142" t="s">
        <v>154</v>
      </c>
      <c r="AU127" s="142" t="s">
        <v>81</v>
      </c>
      <c r="AY127" s="17" t="s">
        <v>152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7" t="s">
        <v>79</v>
      </c>
      <c r="BK127" s="143">
        <f>ROUND(I127*H127,2)</f>
        <v>0</v>
      </c>
      <c r="BL127" s="17" t="s">
        <v>159</v>
      </c>
      <c r="BM127" s="142" t="s">
        <v>1092</v>
      </c>
    </row>
    <row r="128" spans="2:65" s="1" customFormat="1" x14ac:dyDescent="0.2">
      <c r="B128" s="32"/>
      <c r="D128" s="144" t="s">
        <v>161</v>
      </c>
      <c r="F128" s="145" t="s">
        <v>223</v>
      </c>
      <c r="I128" s="146"/>
      <c r="L128" s="32"/>
      <c r="M128" s="147"/>
      <c r="T128" s="53"/>
      <c r="AT128" s="17" t="s">
        <v>161</v>
      </c>
      <c r="AU128" s="17" t="s">
        <v>81</v>
      </c>
    </row>
    <row r="129" spans="2:65" s="12" customFormat="1" x14ac:dyDescent="0.2">
      <c r="B129" s="148"/>
      <c r="D129" s="149" t="s">
        <v>163</v>
      </c>
      <c r="E129" s="150" t="s">
        <v>19</v>
      </c>
      <c r="F129" s="151" t="s">
        <v>1093</v>
      </c>
      <c r="H129" s="150" t="s">
        <v>19</v>
      </c>
      <c r="I129" s="152"/>
      <c r="L129" s="148"/>
      <c r="M129" s="153"/>
      <c r="T129" s="154"/>
      <c r="AT129" s="150" t="s">
        <v>163</v>
      </c>
      <c r="AU129" s="150" t="s">
        <v>81</v>
      </c>
      <c r="AV129" s="12" t="s">
        <v>79</v>
      </c>
      <c r="AW129" s="12" t="s">
        <v>33</v>
      </c>
      <c r="AX129" s="12" t="s">
        <v>72</v>
      </c>
      <c r="AY129" s="150" t="s">
        <v>152</v>
      </c>
    </row>
    <row r="130" spans="2:65" s="13" customFormat="1" x14ac:dyDescent="0.2">
      <c r="B130" s="155"/>
      <c r="D130" s="149" t="s">
        <v>163</v>
      </c>
      <c r="E130" s="156" t="s">
        <v>19</v>
      </c>
      <c r="F130" s="157" t="s">
        <v>1158</v>
      </c>
      <c r="H130" s="158">
        <v>25.25</v>
      </c>
      <c r="I130" s="159"/>
      <c r="L130" s="155"/>
      <c r="M130" s="160"/>
      <c r="T130" s="161"/>
      <c r="AT130" s="156" t="s">
        <v>163</v>
      </c>
      <c r="AU130" s="156" t="s">
        <v>81</v>
      </c>
      <c r="AV130" s="13" t="s">
        <v>81</v>
      </c>
      <c r="AW130" s="13" t="s">
        <v>33</v>
      </c>
      <c r="AX130" s="13" t="s">
        <v>79</v>
      </c>
      <c r="AY130" s="156" t="s">
        <v>152</v>
      </c>
    </row>
    <row r="131" spans="2:65" s="1" customFormat="1" ht="16.5" customHeight="1" x14ac:dyDescent="0.2">
      <c r="B131" s="32"/>
      <c r="C131" s="169" t="s">
        <v>219</v>
      </c>
      <c r="D131" s="169" t="s">
        <v>228</v>
      </c>
      <c r="E131" s="170" t="s">
        <v>229</v>
      </c>
      <c r="F131" s="171" t="s">
        <v>230</v>
      </c>
      <c r="G131" s="172" t="s">
        <v>231</v>
      </c>
      <c r="H131" s="173">
        <v>50.5</v>
      </c>
      <c r="I131" s="174"/>
      <c r="J131" s="175">
        <f>ROUND(I131*H131,2)</f>
        <v>0</v>
      </c>
      <c r="K131" s="171" t="s">
        <v>158</v>
      </c>
      <c r="L131" s="176"/>
      <c r="M131" s="177" t="s">
        <v>19</v>
      </c>
      <c r="N131" s="178" t="s">
        <v>43</v>
      </c>
      <c r="P131" s="140">
        <f>O131*H131</f>
        <v>0</v>
      </c>
      <c r="Q131" s="140">
        <v>1</v>
      </c>
      <c r="R131" s="140">
        <f>Q131*H131</f>
        <v>50.5</v>
      </c>
      <c r="S131" s="140">
        <v>0</v>
      </c>
      <c r="T131" s="141">
        <f>S131*H131</f>
        <v>0</v>
      </c>
      <c r="AR131" s="142" t="s">
        <v>208</v>
      </c>
      <c r="AT131" s="142" t="s">
        <v>228</v>
      </c>
      <c r="AU131" s="142" t="s">
        <v>81</v>
      </c>
      <c r="AY131" s="17" t="s">
        <v>152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7" t="s">
        <v>79</v>
      </c>
      <c r="BK131" s="143">
        <f>ROUND(I131*H131,2)</f>
        <v>0</v>
      </c>
      <c r="BL131" s="17" t="s">
        <v>159</v>
      </c>
      <c r="BM131" s="142" t="s">
        <v>1094</v>
      </c>
    </row>
    <row r="132" spans="2:65" s="13" customFormat="1" x14ac:dyDescent="0.2">
      <c r="B132" s="155"/>
      <c r="D132" s="149" t="s">
        <v>163</v>
      </c>
      <c r="E132" s="156" t="s">
        <v>19</v>
      </c>
      <c r="F132" s="157" t="s">
        <v>1161</v>
      </c>
      <c r="H132" s="158">
        <v>50.5</v>
      </c>
      <c r="I132" s="159"/>
      <c r="L132" s="155"/>
      <c r="M132" s="160"/>
      <c r="T132" s="161"/>
      <c r="AT132" s="156" t="s">
        <v>163</v>
      </c>
      <c r="AU132" s="156" t="s">
        <v>81</v>
      </c>
      <c r="AV132" s="13" t="s">
        <v>81</v>
      </c>
      <c r="AW132" s="13" t="s">
        <v>33</v>
      </c>
      <c r="AX132" s="13" t="s">
        <v>79</v>
      </c>
      <c r="AY132" s="156" t="s">
        <v>152</v>
      </c>
    </row>
    <row r="133" spans="2:65" s="1" customFormat="1" ht="24.2" customHeight="1" x14ac:dyDescent="0.2">
      <c r="B133" s="32"/>
      <c r="C133" s="131" t="s">
        <v>227</v>
      </c>
      <c r="D133" s="131" t="s">
        <v>154</v>
      </c>
      <c r="E133" s="132" t="s">
        <v>234</v>
      </c>
      <c r="F133" s="133" t="s">
        <v>235</v>
      </c>
      <c r="G133" s="134" t="s">
        <v>231</v>
      </c>
      <c r="H133" s="135">
        <v>63.63</v>
      </c>
      <c r="I133" s="136"/>
      <c r="J133" s="137">
        <f>ROUND(I133*H133,2)</f>
        <v>0</v>
      </c>
      <c r="K133" s="133" t="s">
        <v>158</v>
      </c>
      <c r="L133" s="32"/>
      <c r="M133" s="138" t="s">
        <v>19</v>
      </c>
      <c r="N133" s="139" t="s">
        <v>43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159</v>
      </c>
      <c r="AT133" s="142" t="s">
        <v>154</v>
      </c>
      <c r="AU133" s="142" t="s">
        <v>81</v>
      </c>
      <c r="AY133" s="17" t="s">
        <v>152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7" t="s">
        <v>79</v>
      </c>
      <c r="BK133" s="143">
        <f>ROUND(I133*H133,2)</f>
        <v>0</v>
      </c>
      <c r="BL133" s="17" t="s">
        <v>159</v>
      </c>
      <c r="BM133" s="142" t="s">
        <v>1096</v>
      </c>
    </row>
    <row r="134" spans="2:65" s="1" customFormat="1" x14ac:dyDescent="0.2">
      <c r="B134" s="32"/>
      <c r="D134" s="144" t="s">
        <v>161</v>
      </c>
      <c r="F134" s="145" t="s">
        <v>237</v>
      </c>
      <c r="I134" s="146"/>
      <c r="L134" s="32"/>
      <c r="M134" s="147"/>
      <c r="T134" s="53"/>
      <c r="AT134" s="17" t="s">
        <v>161</v>
      </c>
      <c r="AU134" s="17" t="s">
        <v>81</v>
      </c>
    </row>
    <row r="135" spans="2:65" s="13" customFormat="1" x14ac:dyDescent="0.2">
      <c r="B135" s="155"/>
      <c r="D135" s="149" t="s">
        <v>163</v>
      </c>
      <c r="E135" s="156" t="s">
        <v>19</v>
      </c>
      <c r="F135" s="157" t="s">
        <v>1162</v>
      </c>
      <c r="H135" s="158">
        <v>63.63</v>
      </c>
      <c r="I135" s="159"/>
      <c r="L135" s="155"/>
      <c r="M135" s="160"/>
      <c r="T135" s="161"/>
      <c r="AT135" s="156" t="s">
        <v>163</v>
      </c>
      <c r="AU135" s="156" t="s">
        <v>81</v>
      </c>
      <c r="AV135" s="13" t="s">
        <v>81</v>
      </c>
      <c r="AW135" s="13" t="s">
        <v>33</v>
      </c>
      <c r="AX135" s="13" t="s">
        <v>79</v>
      </c>
      <c r="AY135" s="156" t="s">
        <v>152</v>
      </c>
    </row>
    <row r="136" spans="2:65" s="1" customFormat="1" ht="24.2" customHeight="1" x14ac:dyDescent="0.2">
      <c r="B136" s="32"/>
      <c r="C136" s="131" t="s">
        <v>8</v>
      </c>
      <c r="D136" s="131" t="s">
        <v>154</v>
      </c>
      <c r="E136" s="132" t="s">
        <v>240</v>
      </c>
      <c r="F136" s="133" t="s">
        <v>241</v>
      </c>
      <c r="G136" s="134" t="s">
        <v>186</v>
      </c>
      <c r="H136" s="135">
        <v>35.35</v>
      </c>
      <c r="I136" s="136"/>
      <c r="J136" s="137">
        <f>ROUND(I136*H136,2)</f>
        <v>0</v>
      </c>
      <c r="K136" s="133" t="s">
        <v>158</v>
      </c>
      <c r="L136" s="32"/>
      <c r="M136" s="138" t="s">
        <v>19</v>
      </c>
      <c r="N136" s="139" t="s">
        <v>43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159</v>
      </c>
      <c r="AT136" s="142" t="s">
        <v>154</v>
      </c>
      <c r="AU136" s="142" t="s">
        <v>81</v>
      </c>
      <c r="AY136" s="17" t="s">
        <v>152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7" t="s">
        <v>79</v>
      </c>
      <c r="BK136" s="143">
        <f>ROUND(I136*H136,2)</f>
        <v>0</v>
      </c>
      <c r="BL136" s="17" t="s">
        <v>159</v>
      </c>
      <c r="BM136" s="142" t="s">
        <v>1098</v>
      </c>
    </row>
    <row r="137" spans="2:65" s="1" customFormat="1" x14ac:dyDescent="0.2">
      <c r="B137" s="32"/>
      <c r="D137" s="144" t="s">
        <v>161</v>
      </c>
      <c r="F137" s="145" t="s">
        <v>243</v>
      </c>
      <c r="I137" s="146"/>
      <c r="L137" s="32"/>
      <c r="M137" s="147"/>
      <c r="T137" s="53"/>
      <c r="AT137" s="17" t="s">
        <v>161</v>
      </c>
      <c r="AU137" s="17" t="s">
        <v>81</v>
      </c>
    </row>
    <row r="138" spans="2:65" s="13" customFormat="1" x14ac:dyDescent="0.2">
      <c r="B138" s="155"/>
      <c r="D138" s="149" t="s">
        <v>163</v>
      </c>
      <c r="E138" s="156" t="s">
        <v>19</v>
      </c>
      <c r="F138" s="157" t="s">
        <v>1159</v>
      </c>
      <c r="H138" s="158">
        <v>35.35</v>
      </c>
      <c r="I138" s="159"/>
      <c r="L138" s="155"/>
      <c r="M138" s="160"/>
      <c r="T138" s="161"/>
      <c r="AT138" s="156" t="s">
        <v>163</v>
      </c>
      <c r="AU138" s="156" t="s">
        <v>81</v>
      </c>
      <c r="AV138" s="13" t="s">
        <v>81</v>
      </c>
      <c r="AW138" s="13" t="s">
        <v>33</v>
      </c>
      <c r="AX138" s="13" t="s">
        <v>79</v>
      </c>
      <c r="AY138" s="156" t="s">
        <v>152</v>
      </c>
    </row>
    <row r="139" spans="2:65" s="1" customFormat="1" ht="24.2" customHeight="1" x14ac:dyDescent="0.2">
      <c r="B139" s="32"/>
      <c r="C139" s="131" t="s">
        <v>239</v>
      </c>
      <c r="D139" s="131" t="s">
        <v>154</v>
      </c>
      <c r="E139" s="132" t="s">
        <v>260</v>
      </c>
      <c r="F139" s="133" t="s">
        <v>261</v>
      </c>
      <c r="G139" s="134" t="s">
        <v>157</v>
      </c>
      <c r="H139" s="135">
        <v>5</v>
      </c>
      <c r="I139" s="136"/>
      <c r="J139" s="137">
        <f>ROUND(I139*H139,2)</f>
        <v>0</v>
      </c>
      <c r="K139" s="133" t="s">
        <v>158</v>
      </c>
      <c r="L139" s="32"/>
      <c r="M139" s="138" t="s">
        <v>19</v>
      </c>
      <c r="N139" s="139" t="s">
        <v>43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159</v>
      </c>
      <c r="AT139" s="142" t="s">
        <v>154</v>
      </c>
      <c r="AU139" s="142" t="s">
        <v>81</v>
      </c>
      <c r="AY139" s="17" t="s">
        <v>152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7" t="s">
        <v>79</v>
      </c>
      <c r="BK139" s="143">
        <f>ROUND(I139*H139,2)</f>
        <v>0</v>
      </c>
      <c r="BL139" s="17" t="s">
        <v>159</v>
      </c>
      <c r="BM139" s="142" t="s">
        <v>1100</v>
      </c>
    </row>
    <row r="140" spans="2:65" s="1" customFormat="1" x14ac:dyDescent="0.2">
      <c r="B140" s="32"/>
      <c r="D140" s="144" t="s">
        <v>161</v>
      </c>
      <c r="F140" s="145" t="s">
        <v>263</v>
      </c>
      <c r="I140" s="146"/>
      <c r="L140" s="32"/>
      <c r="M140" s="147"/>
      <c r="T140" s="53"/>
      <c r="AT140" s="17" t="s">
        <v>161</v>
      </c>
      <c r="AU140" s="17" t="s">
        <v>81</v>
      </c>
    </row>
    <row r="141" spans="2:65" s="13" customFormat="1" x14ac:dyDescent="0.2">
      <c r="B141" s="155"/>
      <c r="D141" s="149" t="s">
        <v>163</v>
      </c>
      <c r="E141" s="156" t="s">
        <v>19</v>
      </c>
      <c r="F141" s="157" t="s">
        <v>183</v>
      </c>
      <c r="H141" s="158">
        <v>5</v>
      </c>
      <c r="I141" s="159"/>
      <c r="L141" s="155"/>
      <c r="M141" s="160"/>
      <c r="T141" s="161"/>
      <c r="AT141" s="156" t="s">
        <v>163</v>
      </c>
      <c r="AU141" s="156" t="s">
        <v>81</v>
      </c>
      <c r="AV141" s="13" t="s">
        <v>81</v>
      </c>
      <c r="AW141" s="13" t="s">
        <v>33</v>
      </c>
      <c r="AX141" s="13" t="s">
        <v>79</v>
      </c>
      <c r="AY141" s="156" t="s">
        <v>152</v>
      </c>
    </row>
    <row r="142" spans="2:65" s="1" customFormat="1" ht="16.5" customHeight="1" x14ac:dyDescent="0.2">
      <c r="B142" s="32"/>
      <c r="C142" s="169" t="s">
        <v>245</v>
      </c>
      <c r="D142" s="169" t="s">
        <v>228</v>
      </c>
      <c r="E142" s="170" t="s">
        <v>266</v>
      </c>
      <c r="F142" s="171" t="s">
        <v>267</v>
      </c>
      <c r="G142" s="172" t="s">
        <v>268</v>
      </c>
      <c r="H142" s="173">
        <v>0.1</v>
      </c>
      <c r="I142" s="174"/>
      <c r="J142" s="175">
        <f>ROUND(I142*H142,2)</f>
        <v>0</v>
      </c>
      <c r="K142" s="171" t="s">
        <v>158</v>
      </c>
      <c r="L142" s="176"/>
      <c r="M142" s="177" t="s">
        <v>19</v>
      </c>
      <c r="N142" s="178" t="s">
        <v>43</v>
      </c>
      <c r="P142" s="140">
        <f>O142*H142</f>
        <v>0</v>
      </c>
      <c r="Q142" s="140">
        <v>1E-3</v>
      </c>
      <c r="R142" s="140">
        <f>Q142*H142</f>
        <v>1E-4</v>
      </c>
      <c r="S142" s="140">
        <v>0</v>
      </c>
      <c r="T142" s="141">
        <f>S142*H142</f>
        <v>0</v>
      </c>
      <c r="AR142" s="142" t="s">
        <v>208</v>
      </c>
      <c r="AT142" s="142" t="s">
        <v>228</v>
      </c>
      <c r="AU142" s="142" t="s">
        <v>81</v>
      </c>
      <c r="AY142" s="17" t="s">
        <v>152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7" t="s">
        <v>79</v>
      </c>
      <c r="BK142" s="143">
        <f>ROUND(I142*H142,2)</f>
        <v>0</v>
      </c>
      <c r="BL142" s="17" t="s">
        <v>159</v>
      </c>
      <c r="BM142" s="142" t="s">
        <v>1102</v>
      </c>
    </row>
    <row r="143" spans="2:65" s="13" customFormat="1" x14ac:dyDescent="0.2">
      <c r="B143" s="155"/>
      <c r="D143" s="149" t="s">
        <v>163</v>
      </c>
      <c r="F143" s="157" t="s">
        <v>1163</v>
      </c>
      <c r="H143" s="158">
        <v>0.1</v>
      </c>
      <c r="I143" s="159"/>
      <c r="L143" s="155"/>
      <c r="M143" s="160"/>
      <c r="T143" s="161"/>
      <c r="AT143" s="156" t="s">
        <v>163</v>
      </c>
      <c r="AU143" s="156" t="s">
        <v>81</v>
      </c>
      <c r="AV143" s="13" t="s">
        <v>81</v>
      </c>
      <c r="AW143" s="13" t="s">
        <v>4</v>
      </c>
      <c r="AX143" s="13" t="s">
        <v>79</v>
      </c>
      <c r="AY143" s="156" t="s">
        <v>152</v>
      </c>
    </row>
    <row r="144" spans="2:65" s="1" customFormat="1" ht="21.75" customHeight="1" x14ac:dyDescent="0.2">
      <c r="B144" s="32"/>
      <c r="C144" s="131" t="s">
        <v>254</v>
      </c>
      <c r="D144" s="131" t="s">
        <v>154</v>
      </c>
      <c r="E144" s="132" t="s">
        <v>272</v>
      </c>
      <c r="F144" s="133" t="s">
        <v>273</v>
      </c>
      <c r="G144" s="134" t="s">
        <v>157</v>
      </c>
      <c r="H144" s="135">
        <v>50.5</v>
      </c>
      <c r="I144" s="136"/>
      <c r="J144" s="137">
        <f>ROUND(I144*H144,2)</f>
        <v>0</v>
      </c>
      <c r="K144" s="133" t="s">
        <v>158</v>
      </c>
      <c r="L144" s="32"/>
      <c r="M144" s="138" t="s">
        <v>19</v>
      </c>
      <c r="N144" s="139" t="s">
        <v>43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159</v>
      </c>
      <c r="AT144" s="142" t="s">
        <v>154</v>
      </c>
      <c r="AU144" s="142" t="s">
        <v>81</v>
      </c>
      <c r="AY144" s="17" t="s">
        <v>152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7" t="s">
        <v>79</v>
      </c>
      <c r="BK144" s="143">
        <f>ROUND(I144*H144,2)</f>
        <v>0</v>
      </c>
      <c r="BL144" s="17" t="s">
        <v>159</v>
      </c>
      <c r="BM144" s="142" t="s">
        <v>1104</v>
      </c>
    </row>
    <row r="145" spans="2:65" s="1" customFormat="1" x14ac:dyDescent="0.2">
      <c r="B145" s="32"/>
      <c r="D145" s="144" t="s">
        <v>161</v>
      </c>
      <c r="F145" s="145" t="s">
        <v>275</v>
      </c>
      <c r="I145" s="146"/>
      <c r="L145" s="32"/>
      <c r="M145" s="147"/>
      <c r="T145" s="53"/>
      <c r="AT145" s="17" t="s">
        <v>161</v>
      </c>
      <c r="AU145" s="17" t="s">
        <v>81</v>
      </c>
    </row>
    <row r="146" spans="2:65" s="12" customFormat="1" x14ac:dyDescent="0.2">
      <c r="B146" s="148"/>
      <c r="D146" s="149" t="s">
        <v>163</v>
      </c>
      <c r="E146" s="150" t="s">
        <v>19</v>
      </c>
      <c r="F146" s="151" t="s">
        <v>1093</v>
      </c>
      <c r="H146" s="150" t="s">
        <v>19</v>
      </c>
      <c r="I146" s="152"/>
      <c r="L146" s="148"/>
      <c r="M146" s="153"/>
      <c r="T146" s="154"/>
      <c r="AT146" s="150" t="s">
        <v>163</v>
      </c>
      <c r="AU146" s="150" t="s">
        <v>81</v>
      </c>
      <c r="AV146" s="12" t="s">
        <v>79</v>
      </c>
      <c r="AW146" s="12" t="s">
        <v>33</v>
      </c>
      <c r="AX146" s="12" t="s">
        <v>72</v>
      </c>
      <c r="AY146" s="150" t="s">
        <v>152</v>
      </c>
    </row>
    <row r="147" spans="2:65" s="13" customFormat="1" x14ac:dyDescent="0.2">
      <c r="B147" s="155"/>
      <c r="D147" s="149" t="s">
        <v>163</v>
      </c>
      <c r="E147" s="156" t="s">
        <v>19</v>
      </c>
      <c r="F147" s="157" t="s">
        <v>1164</v>
      </c>
      <c r="H147" s="158">
        <v>50.5</v>
      </c>
      <c r="I147" s="159"/>
      <c r="L147" s="155"/>
      <c r="M147" s="160"/>
      <c r="T147" s="161"/>
      <c r="AT147" s="156" t="s">
        <v>163</v>
      </c>
      <c r="AU147" s="156" t="s">
        <v>81</v>
      </c>
      <c r="AV147" s="13" t="s">
        <v>81</v>
      </c>
      <c r="AW147" s="13" t="s">
        <v>33</v>
      </c>
      <c r="AX147" s="13" t="s">
        <v>79</v>
      </c>
      <c r="AY147" s="156" t="s">
        <v>152</v>
      </c>
    </row>
    <row r="148" spans="2:65" s="1" customFormat="1" ht="21.75" customHeight="1" x14ac:dyDescent="0.2">
      <c r="B148" s="32"/>
      <c r="C148" s="131" t="s">
        <v>259</v>
      </c>
      <c r="D148" s="131" t="s">
        <v>154</v>
      </c>
      <c r="E148" s="132" t="s">
        <v>279</v>
      </c>
      <c r="F148" s="133" t="s">
        <v>280</v>
      </c>
      <c r="G148" s="134" t="s">
        <v>157</v>
      </c>
      <c r="H148" s="135">
        <v>15</v>
      </c>
      <c r="I148" s="136"/>
      <c r="J148" s="137">
        <f>ROUND(I148*H148,2)</f>
        <v>0</v>
      </c>
      <c r="K148" s="133" t="s">
        <v>158</v>
      </c>
      <c r="L148" s="32"/>
      <c r="M148" s="138" t="s">
        <v>19</v>
      </c>
      <c r="N148" s="139" t="s">
        <v>43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159</v>
      </c>
      <c r="AT148" s="142" t="s">
        <v>154</v>
      </c>
      <c r="AU148" s="142" t="s">
        <v>81</v>
      </c>
      <c r="AY148" s="17" t="s">
        <v>152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7" t="s">
        <v>79</v>
      </c>
      <c r="BK148" s="143">
        <f>ROUND(I148*H148,2)</f>
        <v>0</v>
      </c>
      <c r="BL148" s="17" t="s">
        <v>159</v>
      </c>
      <c r="BM148" s="142" t="s">
        <v>1105</v>
      </c>
    </row>
    <row r="149" spans="2:65" s="1" customFormat="1" x14ac:dyDescent="0.2">
      <c r="B149" s="32"/>
      <c r="D149" s="144" t="s">
        <v>161</v>
      </c>
      <c r="F149" s="145" t="s">
        <v>282</v>
      </c>
      <c r="I149" s="146"/>
      <c r="L149" s="32"/>
      <c r="M149" s="147"/>
      <c r="T149" s="53"/>
      <c r="AT149" s="17" t="s">
        <v>161</v>
      </c>
      <c r="AU149" s="17" t="s">
        <v>81</v>
      </c>
    </row>
    <row r="150" spans="2:65" s="12" customFormat="1" x14ac:dyDescent="0.2">
      <c r="B150" s="148"/>
      <c r="D150" s="149" t="s">
        <v>163</v>
      </c>
      <c r="E150" s="150" t="s">
        <v>19</v>
      </c>
      <c r="F150" s="151" t="s">
        <v>283</v>
      </c>
      <c r="H150" s="150" t="s">
        <v>19</v>
      </c>
      <c r="I150" s="152"/>
      <c r="L150" s="148"/>
      <c r="M150" s="153"/>
      <c r="T150" s="154"/>
      <c r="AT150" s="150" t="s">
        <v>163</v>
      </c>
      <c r="AU150" s="150" t="s">
        <v>81</v>
      </c>
      <c r="AV150" s="12" t="s">
        <v>79</v>
      </c>
      <c r="AW150" s="12" t="s">
        <v>33</v>
      </c>
      <c r="AX150" s="12" t="s">
        <v>72</v>
      </c>
      <c r="AY150" s="150" t="s">
        <v>152</v>
      </c>
    </row>
    <row r="151" spans="2:65" s="13" customFormat="1" x14ac:dyDescent="0.2">
      <c r="B151" s="155"/>
      <c r="D151" s="149" t="s">
        <v>163</v>
      </c>
      <c r="E151" s="156" t="s">
        <v>19</v>
      </c>
      <c r="F151" s="157" t="s">
        <v>1165</v>
      </c>
      <c r="H151" s="158">
        <v>15</v>
      </c>
      <c r="I151" s="159"/>
      <c r="L151" s="155"/>
      <c r="M151" s="160"/>
      <c r="T151" s="161"/>
      <c r="AT151" s="156" t="s">
        <v>163</v>
      </c>
      <c r="AU151" s="156" t="s">
        <v>81</v>
      </c>
      <c r="AV151" s="13" t="s">
        <v>81</v>
      </c>
      <c r="AW151" s="13" t="s">
        <v>33</v>
      </c>
      <c r="AX151" s="13" t="s">
        <v>79</v>
      </c>
      <c r="AY151" s="156" t="s">
        <v>152</v>
      </c>
    </row>
    <row r="152" spans="2:65" s="1" customFormat="1" ht="16.5" customHeight="1" x14ac:dyDescent="0.2">
      <c r="B152" s="32"/>
      <c r="C152" s="169" t="s">
        <v>265</v>
      </c>
      <c r="D152" s="169" t="s">
        <v>228</v>
      </c>
      <c r="E152" s="170" t="s">
        <v>286</v>
      </c>
      <c r="F152" s="171" t="s">
        <v>287</v>
      </c>
      <c r="G152" s="172" t="s">
        <v>231</v>
      </c>
      <c r="H152" s="173">
        <v>1.2</v>
      </c>
      <c r="I152" s="174"/>
      <c r="J152" s="175">
        <f>ROUND(I152*H152,2)</f>
        <v>0</v>
      </c>
      <c r="K152" s="171" t="s">
        <v>158</v>
      </c>
      <c r="L152" s="176"/>
      <c r="M152" s="177" t="s">
        <v>19</v>
      </c>
      <c r="N152" s="178" t="s">
        <v>43</v>
      </c>
      <c r="P152" s="140">
        <f>O152*H152</f>
        <v>0</v>
      </c>
      <c r="Q152" s="140">
        <v>1</v>
      </c>
      <c r="R152" s="140">
        <f>Q152*H152</f>
        <v>1.2</v>
      </c>
      <c r="S152" s="140">
        <v>0</v>
      </c>
      <c r="T152" s="141">
        <f>S152*H152</f>
        <v>0</v>
      </c>
      <c r="AR152" s="142" t="s">
        <v>208</v>
      </c>
      <c r="AT152" s="142" t="s">
        <v>228</v>
      </c>
      <c r="AU152" s="142" t="s">
        <v>81</v>
      </c>
      <c r="AY152" s="17" t="s">
        <v>152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7" t="s">
        <v>79</v>
      </c>
      <c r="BK152" s="143">
        <f>ROUND(I152*H152,2)</f>
        <v>0</v>
      </c>
      <c r="BL152" s="17" t="s">
        <v>159</v>
      </c>
      <c r="BM152" s="142" t="s">
        <v>1107</v>
      </c>
    </row>
    <row r="153" spans="2:65" s="13" customFormat="1" x14ac:dyDescent="0.2">
      <c r="B153" s="155"/>
      <c r="D153" s="149" t="s">
        <v>163</v>
      </c>
      <c r="E153" s="156" t="s">
        <v>19</v>
      </c>
      <c r="F153" s="157" t="s">
        <v>1166</v>
      </c>
      <c r="H153" s="158">
        <v>1.2</v>
      </c>
      <c r="I153" s="159"/>
      <c r="L153" s="155"/>
      <c r="M153" s="160"/>
      <c r="T153" s="161"/>
      <c r="AT153" s="156" t="s">
        <v>163</v>
      </c>
      <c r="AU153" s="156" t="s">
        <v>81</v>
      </c>
      <c r="AV153" s="13" t="s">
        <v>81</v>
      </c>
      <c r="AW153" s="13" t="s">
        <v>33</v>
      </c>
      <c r="AX153" s="13" t="s">
        <v>79</v>
      </c>
      <c r="AY153" s="156" t="s">
        <v>152</v>
      </c>
    </row>
    <row r="154" spans="2:65" s="11" customFormat="1" ht="22.9" customHeight="1" x14ac:dyDescent="0.2">
      <c r="B154" s="119"/>
      <c r="D154" s="120" t="s">
        <v>71</v>
      </c>
      <c r="E154" s="129" t="s">
        <v>183</v>
      </c>
      <c r="F154" s="129" t="s">
        <v>308</v>
      </c>
      <c r="I154" s="122"/>
      <c r="J154" s="130">
        <f>BK154</f>
        <v>0</v>
      </c>
      <c r="L154" s="119"/>
      <c r="M154" s="124"/>
      <c r="P154" s="125">
        <f>SUM(P155:P187)</f>
        <v>0</v>
      </c>
      <c r="R154" s="125">
        <f>SUM(R155:R187)</f>
        <v>0</v>
      </c>
      <c r="T154" s="126">
        <f>SUM(T155:T187)</f>
        <v>0</v>
      </c>
      <c r="AR154" s="120" t="s">
        <v>79</v>
      </c>
      <c r="AT154" s="127" t="s">
        <v>71</v>
      </c>
      <c r="AU154" s="127" t="s">
        <v>79</v>
      </c>
      <c r="AY154" s="120" t="s">
        <v>152</v>
      </c>
      <c r="BK154" s="128">
        <f>SUM(BK155:BK187)</f>
        <v>0</v>
      </c>
    </row>
    <row r="155" spans="2:65" s="1" customFormat="1" ht="21.75" customHeight="1" x14ac:dyDescent="0.2">
      <c r="B155" s="32"/>
      <c r="C155" s="131" t="s">
        <v>271</v>
      </c>
      <c r="D155" s="131" t="s">
        <v>154</v>
      </c>
      <c r="E155" s="132" t="s">
        <v>583</v>
      </c>
      <c r="F155" s="133" t="s">
        <v>584</v>
      </c>
      <c r="G155" s="134" t="s">
        <v>157</v>
      </c>
      <c r="H155" s="135">
        <v>50.5</v>
      </c>
      <c r="I155" s="136"/>
      <c r="J155" s="137">
        <f>ROUND(I155*H155,2)</f>
        <v>0</v>
      </c>
      <c r="K155" s="133" t="s">
        <v>158</v>
      </c>
      <c r="L155" s="32"/>
      <c r="M155" s="138" t="s">
        <v>19</v>
      </c>
      <c r="N155" s="139" t="s">
        <v>43</v>
      </c>
      <c r="P155" s="140">
        <f>O155*H155</f>
        <v>0</v>
      </c>
      <c r="Q155" s="140">
        <v>0</v>
      </c>
      <c r="R155" s="140">
        <f>Q155*H155</f>
        <v>0</v>
      </c>
      <c r="S155" s="140">
        <v>0</v>
      </c>
      <c r="T155" s="141">
        <f>S155*H155</f>
        <v>0</v>
      </c>
      <c r="AR155" s="142" t="s">
        <v>159</v>
      </c>
      <c r="AT155" s="142" t="s">
        <v>154</v>
      </c>
      <c r="AU155" s="142" t="s">
        <v>81</v>
      </c>
      <c r="AY155" s="17" t="s">
        <v>152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7" t="s">
        <v>79</v>
      </c>
      <c r="BK155" s="143">
        <f>ROUND(I155*H155,2)</f>
        <v>0</v>
      </c>
      <c r="BL155" s="17" t="s">
        <v>159</v>
      </c>
      <c r="BM155" s="142" t="s">
        <v>1109</v>
      </c>
    </row>
    <row r="156" spans="2:65" s="1" customFormat="1" x14ac:dyDescent="0.2">
      <c r="B156" s="32"/>
      <c r="D156" s="144" t="s">
        <v>161</v>
      </c>
      <c r="F156" s="145" t="s">
        <v>586</v>
      </c>
      <c r="I156" s="146"/>
      <c r="L156" s="32"/>
      <c r="M156" s="147"/>
      <c r="T156" s="53"/>
      <c r="AT156" s="17" t="s">
        <v>161</v>
      </c>
      <c r="AU156" s="17" t="s">
        <v>81</v>
      </c>
    </row>
    <row r="157" spans="2:65" s="12" customFormat="1" x14ac:dyDescent="0.2">
      <c r="B157" s="148"/>
      <c r="D157" s="149" t="s">
        <v>163</v>
      </c>
      <c r="E157" s="150" t="s">
        <v>19</v>
      </c>
      <c r="F157" s="151" t="s">
        <v>1093</v>
      </c>
      <c r="H157" s="150" t="s">
        <v>19</v>
      </c>
      <c r="I157" s="152"/>
      <c r="L157" s="148"/>
      <c r="M157" s="153"/>
      <c r="T157" s="154"/>
      <c r="AT157" s="150" t="s">
        <v>163</v>
      </c>
      <c r="AU157" s="150" t="s">
        <v>81</v>
      </c>
      <c r="AV157" s="12" t="s">
        <v>79</v>
      </c>
      <c r="AW157" s="12" t="s">
        <v>33</v>
      </c>
      <c r="AX157" s="12" t="s">
        <v>72</v>
      </c>
      <c r="AY157" s="150" t="s">
        <v>152</v>
      </c>
    </row>
    <row r="158" spans="2:65" s="13" customFormat="1" x14ac:dyDescent="0.2">
      <c r="B158" s="155"/>
      <c r="D158" s="149" t="s">
        <v>163</v>
      </c>
      <c r="E158" s="156" t="s">
        <v>19</v>
      </c>
      <c r="F158" s="157" t="s">
        <v>1164</v>
      </c>
      <c r="H158" s="158">
        <v>50.5</v>
      </c>
      <c r="I158" s="159"/>
      <c r="L158" s="155"/>
      <c r="M158" s="160"/>
      <c r="T158" s="161"/>
      <c r="AT158" s="156" t="s">
        <v>163</v>
      </c>
      <c r="AU158" s="156" t="s">
        <v>81</v>
      </c>
      <c r="AV158" s="13" t="s">
        <v>81</v>
      </c>
      <c r="AW158" s="13" t="s">
        <v>33</v>
      </c>
      <c r="AX158" s="13" t="s">
        <v>79</v>
      </c>
      <c r="AY158" s="156" t="s">
        <v>152</v>
      </c>
    </row>
    <row r="159" spans="2:65" s="1" customFormat="1" ht="21.75" customHeight="1" x14ac:dyDescent="0.2">
      <c r="B159" s="32"/>
      <c r="C159" s="131" t="s">
        <v>278</v>
      </c>
      <c r="D159" s="131" t="s">
        <v>154</v>
      </c>
      <c r="E159" s="132" t="s">
        <v>588</v>
      </c>
      <c r="F159" s="133" t="s">
        <v>589</v>
      </c>
      <c r="G159" s="134" t="s">
        <v>157</v>
      </c>
      <c r="H159" s="135">
        <v>50.5</v>
      </c>
      <c r="I159" s="136"/>
      <c r="J159" s="137">
        <f>ROUND(I159*H159,2)</f>
        <v>0</v>
      </c>
      <c r="K159" s="133" t="s">
        <v>158</v>
      </c>
      <c r="L159" s="32"/>
      <c r="M159" s="138" t="s">
        <v>19</v>
      </c>
      <c r="N159" s="139" t="s">
        <v>43</v>
      </c>
      <c r="P159" s="140">
        <f>O159*H159</f>
        <v>0</v>
      </c>
      <c r="Q159" s="140">
        <v>0</v>
      </c>
      <c r="R159" s="140">
        <f>Q159*H159</f>
        <v>0</v>
      </c>
      <c r="S159" s="140">
        <v>0</v>
      </c>
      <c r="T159" s="141">
        <f>S159*H159</f>
        <v>0</v>
      </c>
      <c r="AR159" s="142" t="s">
        <v>159</v>
      </c>
      <c r="AT159" s="142" t="s">
        <v>154</v>
      </c>
      <c r="AU159" s="142" t="s">
        <v>81</v>
      </c>
      <c r="AY159" s="17" t="s">
        <v>152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7" t="s">
        <v>79</v>
      </c>
      <c r="BK159" s="143">
        <f>ROUND(I159*H159,2)</f>
        <v>0</v>
      </c>
      <c r="BL159" s="17" t="s">
        <v>159</v>
      </c>
      <c r="BM159" s="142" t="s">
        <v>1110</v>
      </c>
    </row>
    <row r="160" spans="2:65" s="1" customFormat="1" x14ac:dyDescent="0.2">
      <c r="B160" s="32"/>
      <c r="D160" s="144" t="s">
        <v>161</v>
      </c>
      <c r="F160" s="145" t="s">
        <v>591</v>
      </c>
      <c r="I160" s="146"/>
      <c r="L160" s="32"/>
      <c r="M160" s="147"/>
      <c r="T160" s="53"/>
      <c r="AT160" s="17" t="s">
        <v>161</v>
      </c>
      <c r="AU160" s="17" t="s">
        <v>81</v>
      </c>
    </row>
    <row r="161" spans="2:65" s="12" customFormat="1" x14ac:dyDescent="0.2">
      <c r="B161" s="148"/>
      <c r="D161" s="149" t="s">
        <v>163</v>
      </c>
      <c r="E161" s="150" t="s">
        <v>19</v>
      </c>
      <c r="F161" s="151" t="s">
        <v>1093</v>
      </c>
      <c r="H161" s="150" t="s">
        <v>19</v>
      </c>
      <c r="I161" s="152"/>
      <c r="L161" s="148"/>
      <c r="M161" s="153"/>
      <c r="T161" s="154"/>
      <c r="AT161" s="150" t="s">
        <v>163</v>
      </c>
      <c r="AU161" s="150" t="s">
        <v>81</v>
      </c>
      <c r="AV161" s="12" t="s">
        <v>79</v>
      </c>
      <c r="AW161" s="12" t="s">
        <v>33</v>
      </c>
      <c r="AX161" s="12" t="s">
        <v>72</v>
      </c>
      <c r="AY161" s="150" t="s">
        <v>152</v>
      </c>
    </row>
    <row r="162" spans="2:65" s="13" customFormat="1" x14ac:dyDescent="0.2">
      <c r="B162" s="155"/>
      <c r="D162" s="149" t="s">
        <v>163</v>
      </c>
      <c r="E162" s="156" t="s">
        <v>19</v>
      </c>
      <c r="F162" s="157" t="s">
        <v>1164</v>
      </c>
      <c r="H162" s="158">
        <v>50.5</v>
      </c>
      <c r="I162" s="159"/>
      <c r="L162" s="155"/>
      <c r="M162" s="160"/>
      <c r="T162" s="161"/>
      <c r="AT162" s="156" t="s">
        <v>163</v>
      </c>
      <c r="AU162" s="156" t="s">
        <v>81</v>
      </c>
      <c r="AV162" s="13" t="s">
        <v>81</v>
      </c>
      <c r="AW162" s="13" t="s">
        <v>33</v>
      </c>
      <c r="AX162" s="13" t="s">
        <v>79</v>
      </c>
      <c r="AY162" s="156" t="s">
        <v>152</v>
      </c>
    </row>
    <row r="163" spans="2:65" s="1" customFormat="1" ht="24.2" customHeight="1" x14ac:dyDescent="0.2">
      <c r="B163" s="32"/>
      <c r="C163" s="131" t="s">
        <v>285</v>
      </c>
      <c r="D163" s="131" t="s">
        <v>154</v>
      </c>
      <c r="E163" s="132" t="s">
        <v>1111</v>
      </c>
      <c r="F163" s="133" t="s">
        <v>1112</v>
      </c>
      <c r="G163" s="134" t="s">
        <v>157</v>
      </c>
      <c r="H163" s="135">
        <v>61.95</v>
      </c>
      <c r="I163" s="136"/>
      <c r="J163" s="137">
        <f>ROUND(I163*H163,2)</f>
        <v>0</v>
      </c>
      <c r="K163" s="133" t="s">
        <v>158</v>
      </c>
      <c r="L163" s="32"/>
      <c r="M163" s="138" t="s">
        <v>19</v>
      </c>
      <c r="N163" s="139" t="s">
        <v>43</v>
      </c>
      <c r="P163" s="140">
        <f>O163*H163</f>
        <v>0</v>
      </c>
      <c r="Q163" s="140">
        <v>0</v>
      </c>
      <c r="R163" s="140">
        <f>Q163*H163</f>
        <v>0</v>
      </c>
      <c r="S163" s="140">
        <v>0</v>
      </c>
      <c r="T163" s="141">
        <f>S163*H163</f>
        <v>0</v>
      </c>
      <c r="AR163" s="142" t="s">
        <v>159</v>
      </c>
      <c r="AT163" s="142" t="s">
        <v>154</v>
      </c>
      <c r="AU163" s="142" t="s">
        <v>81</v>
      </c>
      <c r="AY163" s="17" t="s">
        <v>152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7" t="s">
        <v>79</v>
      </c>
      <c r="BK163" s="143">
        <f>ROUND(I163*H163,2)</f>
        <v>0</v>
      </c>
      <c r="BL163" s="17" t="s">
        <v>159</v>
      </c>
      <c r="BM163" s="142" t="s">
        <v>1113</v>
      </c>
    </row>
    <row r="164" spans="2:65" s="1" customFormat="1" x14ac:dyDescent="0.2">
      <c r="B164" s="32"/>
      <c r="D164" s="144" t="s">
        <v>161</v>
      </c>
      <c r="F164" s="145" t="s">
        <v>1114</v>
      </c>
      <c r="I164" s="146"/>
      <c r="L164" s="32"/>
      <c r="M164" s="147"/>
      <c r="T164" s="53"/>
      <c r="AT164" s="17" t="s">
        <v>161</v>
      </c>
      <c r="AU164" s="17" t="s">
        <v>81</v>
      </c>
    </row>
    <row r="165" spans="2:65" s="12" customFormat="1" x14ac:dyDescent="0.2">
      <c r="B165" s="148"/>
      <c r="D165" s="149" t="s">
        <v>163</v>
      </c>
      <c r="E165" s="150" t="s">
        <v>19</v>
      </c>
      <c r="F165" s="151" t="s">
        <v>319</v>
      </c>
      <c r="H165" s="150" t="s">
        <v>19</v>
      </c>
      <c r="I165" s="152"/>
      <c r="L165" s="148"/>
      <c r="M165" s="153"/>
      <c r="T165" s="154"/>
      <c r="AT165" s="150" t="s">
        <v>163</v>
      </c>
      <c r="AU165" s="150" t="s">
        <v>81</v>
      </c>
      <c r="AV165" s="12" t="s">
        <v>79</v>
      </c>
      <c r="AW165" s="12" t="s">
        <v>33</v>
      </c>
      <c r="AX165" s="12" t="s">
        <v>72</v>
      </c>
      <c r="AY165" s="150" t="s">
        <v>152</v>
      </c>
    </row>
    <row r="166" spans="2:65" s="13" customFormat="1" x14ac:dyDescent="0.2">
      <c r="B166" s="155"/>
      <c r="D166" s="149" t="s">
        <v>163</v>
      </c>
      <c r="E166" s="156" t="s">
        <v>19</v>
      </c>
      <c r="F166" s="157" t="s">
        <v>1167</v>
      </c>
      <c r="H166" s="158">
        <v>10.45</v>
      </c>
      <c r="I166" s="159"/>
      <c r="L166" s="155"/>
      <c r="M166" s="160"/>
      <c r="T166" s="161"/>
      <c r="AT166" s="156" t="s">
        <v>163</v>
      </c>
      <c r="AU166" s="156" t="s">
        <v>81</v>
      </c>
      <c r="AV166" s="13" t="s">
        <v>81</v>
      </c>
      <c r="AW166" s="13" t="s">
        <v>33</v>
      </c>
      <c r="AX166" s="13" t="s">
        <v>72</v>
      </c>
      <c r="AY166" s="156" t="s">
        <v>152</v>
      </c>
    </row>
    <row r="167" spans="2:65" s="12" customFormat="1" x14ac:dyDescent="0.2">
      <c r="B167" s="148"/>
      <c r="D167" s="149" t="s">
        <v>163</v>
      </c>
      <c r="E167" s="150" t="s">
        <v>19</v>
      </c>
      <c r="F167" s="151" t="s">
        <v>1093</v>
      </c>
      <c r="H167" s="150" t="s">
        <v>19</v>
      </c>
      <c r="I167" s="152"/>
      <c r="L167" s="148"/>
      <c r="M167" s="153"/>
      <c r="T167" s="154"/>
      <c r="AT167" s="150" t="s">
        <v>163</v>
      </c>
      <c r="AU167" s="150" t="s">
        <v>81</v>
      </c>
      <c r="AV167" s="12" t="s">
        <v>79</v>
      </c>
      <c r="AW167" s="12" t="s">
        <v>33</v>
      </c>
      <c r="AX167" s="12" t="s">
        <v>72</v>
      </c>
      <c r="AY167" s="150" t="s">
        <v>152</v>
      </c>
    </row>
    <row r="168" spans="2:65" s="13" customFormat="1" x14ac:dyDescent="0.2">
      <c r="B168" s="155"/>
      <c r="D168" s="149" t="s">
        <v>163</v>
      </c>
      <c r="E168" s="156" t="s">
        <v>19</v>
      </c>
      <c r="F168" s="157" t="s">
        <v>1168</v>
      </c>
      <c r="H168" s="158">
        <v>51.5</v>
      </c>
      <c r="I168" s="159"/>
      <c r="L168" s="155"/>
      <c r="M168" s="160"/>
      <c r="T168" s="161"/>
      <c r="AT168" s="156" t="s">
        <v>163</v>
      </c>
      <c r="AU168" s="156" t="s">
        <v>81</v>
      </c>
      <c r="AV168" s="13" t="s">
        <v>81</v>
      </c>
      <c r="AW168" s="13" t="s">
        <v>33</v>
      </c>
      <c r="AX168" s="13" t="s">
        <v>72</v>
      </c>
      <c r="AY168" s="156" t="s">
        <v>152</v>
      </c>
    </row>
    <row r="169" spans="2:65" s="14" customFormat="1" x14ac:dyDescent="0.2">
      <c r="B169" s="162"/>
      <c r="D169" s="149" t="s">
        <v>163</v>
      </c>
      <c r="E169" s="163" t="s">
        <v>19</v>
      </c>
      <c r="F169" s="164" t="s">
        <v>194</v>
      </c>
      <c r="H169" s="165">
        <v>61.95</v>
      </c>
      <c r="I169" s="166"/>
      <c r="L169" s="162"/>
      <c r="M169" s="167"/>
      <c r="T169" s="168"/>
      <c r="AT169" s="163" t="s">
        <v>163</v>
      </c>
      <c r="AU169" s="163" t="s">
        <v>81</v>
      </c>
      <c r="AV169" s="14" t="s">
        <v>159</v>
      </c>
      <c r="AW169" s="14" t="s">
        <v>33</v>
      </c>
      <c r="AX169" s="14" t="s">
        <v>79</v>
      </c>
      <c r="AY169" s="163" t="s">
        <v>152</v>
      </c>
    </row>
    <row r="170" spans="2:65" s="1" customFormat="1" ht="16.5" customHeight="1" x14ac:dyDescent="0.2">
      <c r="B170" s="32"/>
      <c r="C170" s="131" t="s">
        <v>7</v>
      </c>
      <c r="D170" s="131" t="s">
        <v>154</v>
      </c>
      <c r="E170" s="132" t="s">
        <v>1115</v>
      </c>
      <c r="F170" s="133" t="s">
        <v>1116</v>
      </c>
      <c r="G170" s="134" t="s">
        <v>157</v>
      </c>
      <c r="H170" s="135">
        <v>50.5</v>
      </c>
      <c r="I170" s="136"/>
      <c r="J170" s="137">
        <f>ROUND(I170*H170,2)</f>
        <v>0</v>
      </c>
      <c r="K170" s="133" t="s">
        <v>158</v>
      </c>
      <c r="L170" s="32"/>
      <c r="M170" s="138" t="s">
        <v>19</v>
      </c>
      <c r="N170" s="139" t="s">
        <v>43</v>
      </c>
      <c r="P170" s="140">
        <f>O170*H170</f>
        <v>0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AR170" s="142" t="s">
        <v>159</v>
      </c>
      <c r="AT170" s="142" t="s">
        <v>154</v>
      </c>
      <c r="AU170" s="142" t="s">
        <v>81</v>
      </c>
      <c r="AY170" s="17" t="s">
        <v>152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7" t="s">
        <v>79</v>
      </c>
      <c r="BK170" s="143">
        <f>ROUND(I170*H170,2)</f>
        <v>0</v>
      </c>
      <c r="BL170" s="17" t="s">
        <v>159</v>
      </c>
      <c r="BM170" s="142" t="s">
        <v>1117</v>
      </c>
    </row>
    <row r="171" spans="2:65" s="1" customFormat="1" x14ac:dyDescent="0.2">
      <c r="B171" s="32"/>
      <c r="D171" s="144" t="s">
        <v>161</v>
      </c>
      <c r="F171" s="145" t="s">
        <v>1118</v>
      </c>
      <c r="I171" s="146"/>
      <c r="L171" s="32"/>
      <c r="M171" s="147"/>
      <c r="T171" s="53"/>
      <c r="AT171" s="17" t="s">
        <v>161</v>
      </c>
      <c r="AU171" s="17" t="s">
        <v>81</v>
      </c>
    </row>
    <row r="172" spans="2:65" s="12" customFormat="1" x14ac:dyDescent="0.2">
      <c r="B172" s="148"/>
      <c r="D172" s="149" t="s">
        <v>163</v>
      </c>
      <c r="E172" s="150" t="s">
        <v>19</v>
      </c>
      <c r="F172" s="151" t="s">
        <v>1093</v>
      </c>
      <c r="H172" s="150" t="s">
        <v>19</v>
      </c>
      <c r="I172" s="152"/>
      <c r="L172" s="148"/>
      <c r="M172" s="153"/>
      <c r="T172" s="154"/>
      <c r="AT172" s="150" t="s">
        <v>163</v>
      </c>
      <c r="AU172" s="150" t="s">
        <v>81</v>
      </c>
      <c r="AV172" s="12" t="s">
        <v>79</v>
      </c>
      <c r="AW172" s="12" t="s">
        <v>33</v>
      </c>
      <c r="AX172" s="12" t="s">
        <v>72</v>
      </c>
      <c r="AY172" s="150" t="s">
        <v>152</v>
      </c>
    </row>
    <row r="173" spans="2:65" s="13" customFormat="1" x14ac:dyDescent="0.2">
      <c r="B173" s="155"/>
      <c r="D173" s="149" t="s">
        <v>163</v>
      </c>
      <c r="E173" s="156" t="s">
        <v>19</v>
      </c>
      <c r="F173" s="157" t="s">
        <v>1164</v>
      </c>
      <c r="H173" s="158">
        <v>50.5</v>
      </c>
      <c r="I173" s="159"/>
      <c r="L173" s="155"/>
      <c r="M173" s="160"/>
      <c r="T173" s="161"/>
      <c r="AT173" s="156" t="s">
        <v>163</v>
      </c>
      <c r="AU173" s="156" t="s">
        <v>81</v>
      </c>
      <c r="AV173" s="13" t="s">
        <v>81</v>
      </c>
      <c r="AW173" s="13" t="s">
        <v>33</v>
      </c>
      <c r="AX173" s="13" t="s">
        <v>79</v>
      </c>
      <c r="AY173" s="156" t="s">
        <v>152</v>
      </c>
    </row>
    <row r="174" spans="2:65" s="1" customFormat="1" ht="16.5" customHeight="1" x14ac:dyDescent="0.2">
      <c r="B174" s="32"/>
      <c r="C174" s="131" t="s">
        <v>296</v>
      </c>
      <c r="D174" s="131" t="s">
        <v>154</v>
      </c>
      <c r="E174" s="132" t="s">
        <v>322</v>
      </c>
      <c r="F174" s="133" t="s">
        <v>323</v>
      </c>
      <c r="G174" s="134" t="s">
        <v>157</v>
      </c>
      <c r="H174" s="135">
        <v>61.95</v>
      </c>
      <c r="I174" s="136"/>
      <c r="J174" s="137">
        <f>ROUND(I174*H174,2)</f>
        <v>0</v>
      </c>
      <c r="K174" s="133" t="s">
        <v>158</v>
      </c>
      <c r="L174" s="32"/>
      <c r="M174" s="138" t="s">
        <v>19</v>
      </c>
      <c r="N174" s="139" t="s">
        <v>43</v>
      </c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AR174" s="142" t="s">
        <v>159</v>
      </c>
      <c r="AT174" s="142" t="s">
        <v>154</v>
      </c>
      <c r="AU174" s="142" t="s">
        <v>81</v>
      </c>
      <c r="AY174" s="17" t="s">
        <v>152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7" t="s">
        <v>79</v>
      </c>
      <c r="BK174" s="143">
        <f>ROUND(I174*H174,2)</f>
        <v>0</v>
      </c>
      <c r="BL174" s="17" t="s">
        <v>159</v>
      </c>
      <c r="BM174" s="142" t="s">
        <v>1119</v>
      </c>
    </row>
    <row r="175" spans="2:65" s="1" customFormat="1" x14ac:dyDescent="0.2">
      <c r="B175" s="32"/>
      <c r="D175" s="144" t="s">
        <v>161</v>
      </c>
      <c r="F175" s="145" t="s">
        <v>325</v>
      </c>
      <c r="I175" s="146"/>
      <c r="L175" s="32"/>
      <c r="M175" s="147"/>
      <c r="T175" s="53"/>
      <c r="AT175" s="17" t="s">
        <v>161</v>
      </c>
      <c r="AU175" s="17" t="s">
        <v>81</v>
      </c>
    </row>
    <row r="176" spans="2:65" s="12" customFormat="1" x14ac:dyDescent="0.2">
      <c r="B176" s="148"/>
      <c r="D176" s="149" t="s">
        <v>163</v>
      </c>
      <c r="E176" s="150" t="s">
        <v>19</v>
      </c>
      <c r="F176" s="151" t="s">
        <v>319</v>
      </c>
      <c r="H176" s="150" t="s">
        <v>19</v>
      </c>
      <c r="I176" s="152"/>
      <c r="L176" s="148"/>
      <c r="M176" s="153"/>
      <c r="T176" s="154"/>
      <c r="AT176" s="150" t="s">
        <v>163</v>
      </c>
      <c r="AU176" s="150" t="s">
        <v>81</v>
      </c>
      <c r="AV176" s="12" t="s">
        <v>79</v>
      </c>
      <c r="AW176" s="12" t="s">
        <v>33</v>
      </c>
      <c r="AX176" s="12" t="s">
        <v>72</v>
      </c>
      <c r="AY176" s="150" t="s">
        <v>152</v>
      </c>
    </row>
    <row r="177" spans="2:65" s="13" customFormat="1" x14ac:dyDescent="0.2">
      <c r="B177" s="155"/>
      <c r="D177" s="149" t="s">
        <v>163</v>
      </c>
      <c r="E177" s="156" t="s">
        <v>19</v>
      </c>
      <c r="F177" s="157" t="s">
        <v>1167</v>
      </c>
      <c r="H177" s="158">
        <v>10.45</v>
      </c>
      <c r="I177" s="159"/>
      <c r="L177" s="155"/>
      <c r="M177" s="160"/>
      <c r="T177" s="161"/>
      <c r="AT177" s="156" t="s">
        <v>163</v>
      </c>
      <c r="AU177" s="156" t="s">
        <v>81</v>
      </c>
      <c r="AV177" s="13" t="s">
        <v>81</v>
      </c>
      <c r="AW177" s="13" t="s">
        <v>33</v>
      </c>
      <c r="AX177" s="13" t="s">
        <v>72</v>
      </c>
      <c r="AY177" s="156" t="s">
        <v>152</v>
      </c>
    </row>
    <row r="178" spans="2:65" s="12" customFormat="1" x14ac:dyDescent="0.2">
      <c r="B178" s="148"/>
      <c r="D178" s="149" t="s">
        <v>163</v>
      </c>
      <c r="E178" s="150" t="s">
        <v>19</v>
      </c>
      <c r="F178" s="151" t="s">
        <v>1093</v>
      </c>
      <c r="H178" s="150" t="s">
        <v>19</v>
      </c>
      <c r="I178" s="152"/>
      <c r="L178" s="148"/>
      <c r="M178" s="153"/>
      <c r="T178" s="154"/>
      <c r="AT178" s="150" t="s">
        <v>163</v>
      </c>
      <c r="AU178" s="150" t="s">
        <v>81</v>
      </c>
      <c r="AV178" s="12" t="s">
        <v>79</v>
      </c>
      <c r="AW178" s="12" t="s">
        <v>33</v>
      </c>
      <c r="AX178" s="12" t="s">
        <v>72</v>
      </c>
      <c r="AY178" s="150" t="s">
        <v>152</v>
      </c>
    </row>
    <row r="179" spans="2:65" s="13" customFormat="1" x14ac:dyDescent="0.2">
      <c r="B179" s="155"/>
      <c r="D179" s="149" t="s">
        <v>163</v>
      </c>
      <c r="E179" s="156" t="s">
        <v>19</v>
      </c>
      <c r="F179" s="157" t="s">
        <v>1168</v>
      </c>
      <c r="H179" s="158">
        <v>51.5</v>
      </c>
      <c r="I179" s="159"/>
      <c r="L179" s="155"/>
      <c r="M179" s="160"/>
      <c r="T179" s="161"/>
      <c r="AT179" s="156" t="s">
        <v>163</v>
      </c>
      <c r="AU179" s="156" t="s">
        <v>81</v>
      </c>
      <c r="AV179" s="13" t="s">
        <v>81</v>
      </c>
      <c r="AW179" s="13" t="s">
        <v>33</v>
      </c>
      <c r="AX179" s="13" t="s">
        <v>72</v>
      </c>
      <c r="AY179" s="156" t="s">
        <v>152</v>
      </c>
    </row>
    <row r="180" spans="2:65" s="14" customFormat="1" x14ac:dyDescent="0.2">
      <c r="B180" s="162"/>
      <c r="D180" s="149" t="s">
        <v>163</v>
      </c>
      <c r="E180" s="163" t="s">
        <v>19</v>
      </c>
      <c r="F180" s="164" t="s">
        <v>194</v>
      </c>
      <c r="H180" s="165">
        <v>61.95</v>
      </c>
      <c r="I180" s="166"/>
      <c r="L180" s="162"/>
      <c r="M180" s="167"/>
      <c r="T180" s="168"/>
      <c r="AT180" s="163" t="s">
        <v>163</v>
      </c>
      <c r="AU180" s="163" t="s">
        <v>81</v>
      </c>
      <c r="AV180" s="14" t="s">
        <v>159</v>
      </c>
      <c r="AW180" s="14" t="s">
        <v>33</v>
      </c>
      <c r="AX180" s="14" t="s">
        <v>79</v>
      </c>
      <c r="AY180" s="163" t="s">
        <v>152</v>
      </c>
    </row>
    <row r="181" spans="2:65" s="1" customFormat="1" ht="24.2" customHeight="1" x14ac:dyDescent="0.2">
      <c r="B181" s="32"/>
      <c r="C181" s="131" t="s">
        <v>302</v>
      </c>
      <c r="D181" s="131" t="s">
        <v>154</v>
      </c>
      <c r="E181" s="132" t="s">
        <v>327</v>
      </c>
      <c r="F181" s="133" t="s">
        <v>328</v>
      </c>
      <c r="G181" s="134" t="s">
        <v>157</v>
      </c>
      <c r="H181" s="135">
        <v>61.95</v>
      </c>
      <c r="I181" s="136"/>
      <c r="J181" s="137">
        <f>ROUND(I181*H181,2)</f>
        <v>0</v>
      </c>
      <c r="K181" s="133" t="s">
        <v>158</v>
      </c>
      <c r="L181" s="32"/>
      <c r="M181" s="138" t="s">
        <v>19</v>
      </c>
      <c r="N181" s="139" t="s">
        <v>43</v>
      </c>
      <c r="P181" s="140">
        <f>O181*H181</f>
        <v>0</v>
      </c>
      <c r="Q181" s="140">
        <v>0</v>
      </c>
      <c r="R181" s="140">
        <f>Q181*H181</f>
        <v>0</v>
      </c>
      <c r="S181" s="140">
        <v>0</v>
      </c>
      <c r="T181" s="141">
        <f>S181*H181</f>
        <v>0</v>
      </c>
      <c r="AR181" s="142" t="s">
        <v>159</v>
      </c>
      <c r="AT181" s="142" t="s">
        <v>154</v>
      </c>
      <c r="AU181" s="142" t="s">
        <v>81</v>
      </c>
      <c r="AY181" s="17" t="s">
        <v>152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7" t="s">
        <v>79</v>
      </c>
      <c r="BK181" s="143">
        <f>ROUND(I181*H181,2)</f>
        <v>0</v>
      </c>
      <c r="BL181" s="17" t="s">
        <v>159</v>
      </c>
      <c r="BM181" s="142" t="s">
        <v>1121</v>
      </c>
    </row>
    <row r="182" spans="2:65" s="1" customFormat="1" x14ac:dyDescent="0.2">
      <c r="B182" s="32"/>
      <c r="D182" s="144" t="s">
        <v>161</v>
      </c>
      <c r="F182" s="145" t="s">
        <v>330</v>
      </c>
      <c r="I182" s="146"/>
      <c r="L182" s="32"/>
      <c r="M182" s="147"/>
      <c r="T182" s="53"/>
      <c r="AT182" s="17" t="s">
        <v>161</v>
      </c>
      <c r="AU182" s="17" t="s">
        <v>81</v>
      </c>
    </row>
    <row r="183" spans="2:65" s="12" customFormat="1" x14ac:dyDescent="0.2">
      <c r="B183" s="148"/>
      <c r="D183" s="149" t="s">
        <v>163</v>
      </c>
      <c r="E183" s="150" t="s">
        <v>19</v>
      </c>
      <c r="F183" s="151" t="s">
        <v>319</v>
      </c>
      <c r="H183" s="150" t="s">
        <v>19</v>
      </c>
      <c r="I183" s="152"/>
      <c r="L183" s="148"/>
      <c r="M183" s="153"/>
      <c r="T183" s="154"/>
      <c r="AT183" s="150" t="s">
        <v>163</v>
      </c>
      <c r="AU183" s="150" t="s">
        <v>81</v>
      </c>
      <c r="AV183" s="12" t="s">
        <v>79</v>
      </c>
      <c r="AW183" s="12" t="s">
        <v>33</v>
      </c>
      <c r="AX183" s="12" t="s">
        <v>72</v>
      </c>
      <c r="AY183" s="150" t="s">
        <v>152</v>
      </c>
    </row>
    <row r="184" spans="2:65" s="13" customFormat="1" x14ac:dyDescent="0.2">
      <c r="B184" s="155"/>
      <c r="D184" s="149" t="s">
        <v>163</v>
      </c>
      <c r="E184" s="156" t="s">
        <v>19</v>
      </c>
      <c r="F184" s="157" t="s">
        <v>1167</v>
      </c>
      <c r="H184" s="158">
        <v>10.45</v>
      </c>
      <c r="I184" s="159"/>
      <c r="L184" s="155"/>
      <c r="M184" s="160"/>
      <c r="T184" s="161"/>
      <c r="AT184" s="156" t="s">
        <v>163</v>
      </c>
      <c r="AU184" s="156" t="s">
        <v>81</v>
      </c>
      <c r="AV184" s="13" t="s">
        <v>81</v>
      </c>
      <c r="AW184" s="13" t="s">
        <v>33</v>
      </c>
      <c r="AX184" s="13" t="s">
        <v>72</v>
      </c>
      <c r="AY184" s="156" t="s">
        <v>152</v>
      </c>
    </row>
    <row r="185" spans="2:65" s="12" customFormat="1" x14ac:dyDescent="0.2">
      <c r="B185" s="148"/>
      <c r="D185" s="149" t="s">
        <v>163</v>
      </c>
      <c r="E185" s="150" t="s">
        <v>19</v>
      </c>
      <c r="F185" s="151" t="s">
        <v>1093</v>
      </c>
      <c r="H185" s="150" t="s">
        <v>19</v>
      </c>
      <c r="I185" s="152"/>
      <c r="L185" s="148"/>
      <c r="M185" s="153"/>
      <c r="T185" s="154"/>
      <c r="AT185" s="150" t="s">
        <v>163</v>
      </c>
      <c r="AU185" s="150" t="s">
        <v>81</v>
      </c>
      <c r="AV185" s="12" t="s">
        <v>79</v>
      </c>
      <c r="AW185" s="12" t="s">
        <v>33</v>
      </c>
      <c r="AX185" s="12" t="s">
        <v>72</v>
      </c>
      <c r="AY185" s="150" t="s">
        <v>152</v>
      </c>
    </row>
    <row r="186" spans="2:65" s="13" customFormat="1" x14ac:dyDescent="0.2">
      <c r="B186" s="155"/>
      <c r="D186" s="149" t="s">
        <v>163</v>
      </c>
      <c r="E186" s="156" t="s">
        <v>19</v>
      </c>
      <c r="F186" s="157" t="s">
        <v>1168</v>
      </c>
      <c r="H186" s="158">
        <v>51.5</v>
      </c>
      <c r="I186" s="159"/>
      <c r="L186" s="155"/>
      <c r="M186" s="160"/>
      <c r="T186" s="161"/>
      <c r="AT186" s="156" t="s">
        <v>163</v>
      </c>
      <c r="AU186" s="156" t="s">
        <v>81</v>
      </c>
      <c r="AV186" s="13" t="s">
        <v>81</v>
      </c>
      <c r="AW186" s="13" t="s">
        <v>33</v>
      </c>
      <c r="AX186" s="13" t="s">
        <v>72</v>
      </c>
      <c r="AY186" s="156" t="s">
        <v>152</v>
      </c>
    </row>
    <row r="187" spans="2:65" s="14" customFormat="1" x14ac:dyDescent="0.2">
      <c r="B187" s="162"/>
      <c r="D187" s="149" t="s">
        <v>163</v>
      </c>
      <c r="E187" s="163" t="s">
        <v>19</v>
      </c>
      <c r="F187" s="164" t="s">
        <v>194</v>
      </c>
      <c r="H187" s="165">
        <v>61.95</v>
      </c>
      <c r="I187" s="166"/>
      <c r="L187" s="162"/>
      <c r="M187" s="167"/>
      <c r="T187" s="168"/>
      <c r="AT187" s="163" t="s">
        <v>163</v>
      </c>
      <c r="AU187" s="163" t="s">
        <v>81</v>
      </c>
      <c r="AV187" s="14" t="s">
        <v>159</v>
      </c>
      <c r="AW187" s="14" t="s">
        <v>33</v>
      </c>
      <c r="AX187" s="14" t="s">
        <v>79</v>
      </c>
      <c r="AY187" s="163" t="s">
        <v>152</v>
      </c>
    </row>
    <row r="188" spans="2:65" s="11" customFormat="1" ht="22.9" customHeight="1" x14ac:dyDescent="0.2">
      <c r="B188" s="119"/>
      <c r="D188" s="120" t="s">
        <v>71</v>
      </c>
      <c r="E188" s="129" t="s">
        <v>214</v>
      </c>
      <c r="F188" s="129" t="s">
        <v>341</v>
      </c>
      <c r="I188" s="122"/>
      <c r="J188" s="130">
        <f>BK188</f>
        <v>0</v>
      </c>
      <c r="L188" s="119"/>
      <c r="M188" s="124"/>
      <c r="P188" s="125">
        <f>SUM(P189:P203)</f>
        <v>0</v>
      </c>
      <c r="R188" s="125">
        <f>SUM(R189:R203)</f>
        <v>2.5895049999999995</v>
      </c>
      <c r="T188" s="126">
        <f>SUM(T189:T203)</f>
        <v>0</v>
      </c>
      <c r="AR188" s="120" t="s">
        <v>79</v>
      </c>
      <c r="AT188" s="127" t="s">
        <v>71</v>
      </c>
      <c r="AU188" s="127" t="s">
        <v>79</v>
      </c>
      <c r="AY188" s="120" t="s">
        <v>152</v>
      </c>
      <c r="BK188" s="128">
        <f>SUM(BK189:BK203)</f>
        <v>0</v>
      </c>
    </row>
    <row r="189" spans="2:65" s="1" customFormat="1" ht="24.2" customHeight="1" x14ac:dyDescent="0.2">
      <c r="B189" s="32"/>
      <c r="C189" s="131" t="s">
        <v>309</v>
      </c>
      <c r="D189" s="131" t="s">
        <v>154</v>
      </c>
      <c r="E189" s="132" t="s">
        <v>352</v>
      </c>
      <c r="F189" s="133" t="s">
        <v>353</v>
      </c>
      <c r="G189" s="134" t="s">
        <v>179</v>
      </c>
      <c r="H189" s="135">
        <v>10</v>
      </c>
      <c r="I189" s="136"/>
      <c r="J189" s="137">
        <f>ROUND(I189*H189,2)</f>
        <v>0</v>
      </c>
      <c r="K189" s="133" t="s">
        <v>158</v>
      </c>
      <c r="L189" s="32"/>
      <c r="M189" s="138" t="s">
        <v>19</v>
      </c>
      <c r="N189" s="139" t="s">
        <v>43</v>
      </c>
      <c r="P189" s="140">
        <f>O189*H189</f>
        <v>0</v>
      </c>
      <c r="Q189" s="140">
        <v>0.16850000000000001</v>
      </c>
      <c r="R189" s="140">
        <f>Q189*H189</f>
        <v>1.6850000000000001</v>
      </c>
      <c r="S189" s="140">
        <v>0</v>
      </c>
      <c r="T189" s="141">
        <f>S189*H189</f>
        <v>0</v>
      </c>
      <c r="AR189" s="142" t="s">
        <v>159</v>
      </c>
      <c r="AT189" s="142" t="s">
        <v>154</v>
      </c>
      <c r="AU189" s="142" t="s">
        <v>81</v>
      </c>
      <c r="AY189" s="17" t="s">
        <v>152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7" t="s">
        <v>79</v>
      </c>
      <c r="BK189" s="143">
        <f>ROUND(I189*H189,2)</f>
        <v>0</v>
      </c>
      <c r="BL189" s="17" t="s">
        <v>159</v>
      </c>
      <c r="BM189" s="142" t="s">
        <v>1122</v>
      </c>
    </row>
    <row r="190" spans="2:65" s="1" customFormat="1" x14ac:dyDescent="0.2">
      <c r="B190" s="32"/>
      <c r="D190" s="144" t="s">
        <v>161</v>
      </c>
      <c r="F190" s="145" t="s">
        <v>355</v>
      </c>
      <c r="I190" s="146"/>
      <c r="L190" s="32"/>
      <c r="M190" s="147"/>
      <c r="T190" s="53"/>
      <c r="AT190" s="17" t="s">
        <v>161</v>
      </c>
      <c r="AU190" s="17" t="s">
        <v>81</v>
      </c>
    </row>
    <row r="191" spans="2:65" s="12" customFormat="1" x14ac:dyDescent="0.2">
      <c r="B191" s="148"/>
      <c r="D191" s="149" t="s">
        <v>163</v>
      </c>
      <c r="E191" s="150" t="s">
        <v>19</v>
      </c>
      <c r="F191" s="151" t="s">
        <v>1123</v>
      </c>
      <c r="H191" s="150" t="s">
        <v>19</v>
      </c>
      <c r="I191" s="152"/>
      <c r="L191" s="148"/>
      <c r="M191" s="153"/>
      <c r="T191" s="154"/>
      <c r="AT191" s="150" t="s">
        <v>163</v>
      </c>
      <c r="AU191" s="150" t="s">
        <v>81</v>
      </c>
      <c r="AV191" s="12" t="s">
        <v>79</v>
      </c>
      <c r="AW191" s="12" t="s">
        <v>33</v>
      </c>
      <c r="AX191" s="12" t="s">
        <v>72</v>
      </c>
      <c r="AY191" s="150" t="s">
        <v>152</v>
      </c>
    </row>
    <row r="192" spans="2:65" s="13" customFormat="1" x14ac:dyDescent="0.2">
      <c r="B192" s="155"/>
      <c r="D192" s="149" t="s">
        <v>163</v>
      </c>
      <c r="E192" s="156" t="s">
        <v>19</v>
      </c>
      <c r="F192" s="157" t="s">
        <v>219</v>
      </c>
      <c r="H192" s="158">
        <v>10</v>
      </c>
      <c r="I192" s="159"/>
      <c r="L192" s="155"/>
      <c r="M192" s="160"/>
      <c r="T192" s="161"/>
      <c r="AT192" s="156" t="s">
        <v>163</v>
      </c>
      <c r="AU192" s="156" t="s">
        <v>81</v>
      </c>
      <c r="AV192" s="13" t="s">
        <v>81</v>
      </c>
      <c r="AW192" s="13" t="s">
        <v>33</v>
      </c>
      <c r="AX192" s="13" t="s">
        <v>79</v>
      </c>
      <c r="AY192" s="156" t="s">
        <v>152</v>
      </c>
    </row>
    <row r="193" spans="2:65" s="1" customFormat="1" ht="16.5" customHeight="1" x14ac:dyDescent="0.2">
      <c r="B193" s="32"/>
      <c r="C193" s="169" t="s">
        <v>314</v>
      </c>
      <c r="D193" s="169" t="s">
        <v>228</v>
      </c>
      <c r="E193" s="170" t="s">
        <v>1124</v>
      </c>
      <c r="F193" s="171" t="s">
        <v>1125</v>
      </c>
      <c r="G193" s="172" t="s">
        <v>179</v>
      </c>
      <c r="H193" s="173">
        <v>10.199999999999999</v>
      </c>
      <c r="I193" s="174"/>
      <c r="J193" s="175">
        <f>ROUND(I193*H193,2)</f>
        <v>0</v>
      </c>
      <c r="K193" s="171" t="s">
        <v>158</v>
      </c>
      <c r="L193" s="176"/>
      <c r="M193" s="177" t="s">
        <v>19</v>
      </c>
      <c r="N193" s="178" t="s">
        <v>43</v>
      </c>
      <c r="P193" s="140">
        <f>O193*H193</f>
        <v>0</v>
      </c>
      <c r="Q193" s="140">
        <v>8.5999999999999993E-2</v>
      </c>
      <c r="R193" s="140">
        <f>Q193*H193</f>
        <v>0.87719999999999987</v>
      </c>
      <c r="S193" s="140">
        <v>0</v>
      </c>
      <c r="T193" s="141">
        <f>S193*H193</f>
        <v>0</v>
      </c>
      <c r="AR193" s="142" t="s">
        <v>208</v>
      </c>
      <c r="AT193" s="142" t="s">
        <v>228</v>
      </c>
      <c r="AU193" s="142" t="s">
        <v>81</v>
      </c>
      <c r="AY193" s="17" t="s">
        <v>152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7" t="s">
        <v>79</v>
      </c>
      <c r="BK193" s="143">
        <f>ROUND(I193*H193,2)</f>
        <v>0</v>
      </c>
      <c r="BL193" s="17" t="s">
        <v>159</v>
      </c>
      <c r="BM193" s="142" t="s">
        <v>1126</v>
      </c>
    </row>
    <row r="194" spans="2:65" s="13" customFormat="1" x14ac:dyDescent="0.2">
      <c r="B194" s="155"/>
      <c r="D194" s="149" t="s">
        <v>163</v>
      </c>
      <c r="F194" s="157" t="s">
        <v>1169</v>
      </c>
      <c r="H194" s="158">
        <v>10.199999999999999</v>
      </c>
      <c r="I194" s="159"/>
      <c r="L194" s="155"/>
      <c r="M194" s="160"/>
      <c r="T194" s="161"/>
      <c r="AT194" s="156" t="s">
        <v>163</v>
      </c>
      <c r="AU194" s="156" t="s">
        <v>81</v>
      </c>
      <c r="AV194" s="13" t="s">
        <v>81</v>
      </c>
      <c r="AW194" s="13" t="s">
        <v>4</v>
      </c>
      <c r="AX194" s="13" t="s">
        <v>79</v>
      </c>
      <c r="AY194" s="156" t="s">
        <v>152</v>
      </c>
    </row>
    <row r="195" spans="2:65" s="1" customFormat="1" ht="24.2" customHeight="1" x14ac:dyDescent="0.2">
      <c r="B195" s="32"/>
      <c r="C195" s="131" t="s">
        <v>321</v>
      </c>
      <c r="D195" s="131" t="s">
        <v>154</v>
      </c>
      <c r="E195" s="132" t="s">
        <v>382</v>
      </c>
      <c r="F195" s="133" t="s">
        <v>383</v>
      </c>
      <c r="G195" s="134" t="s">
        <v>179</v>
      </c>
      <c r="H195" s="135">
        <v>21</v>
      </c>
      <c r="I195" s="136"/>
      <c r="J195" s="137">
        <f>ROUND(I195*H195,2)</f>
        <v>0</v>
      </c>
      <c r="K195" s="133" t="s">
        <v>158</v>
      </c>
      <c r="L195" s="32"/>
      <c r="M195" s="138" t="s">
        <v>19</v>
      </c>
      <c r="N195" s="139" t="s">
        <v>43</v>
      </c>
      <c r="P195" s="140">
        <f>O195*H195</f>
        <v>0</v>
      </c>
      <c r="Q195" s="140">
        <v>1.7000000000000001E-4</v>
      </c>
      <c r="R195" s="140">
        <f>Q195*H195</f>
        <v>3.5700000000000003E-3</v>
      </c>
      <c r="S195" s="140">
        <v>0</v>
      </c>
      <c r="T195" s="141">
        <f>S195*H195</f>
        <v>0</v>
      </c>
      <c r="AR195" s="142" t="s">
        <v>159</v>
      </c>
      <c r="AT195" s="142" t="s">
        <v>154</v>
      </c>
      <c r="AU195" s="142" t="s">
        <v>81</v>
      </c>
      <c r="AY195" s="17" t="s">
        <v>152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7" t="s">
        <v>79</v>
      </c>
      <c r="BK195" s="143">
        <f>ROUND(I195*H195,2)</f>
        <v>0</v>
      </c>
      <c r="BL195" s="17" t="s">
        <v>159</v>
      </c>
      <c r="BM195" s="142" t="s">
        <v>1128</v>
      </c>
    </row>
    <row r="196" spans="2:65" s="1" customFormat="1" x14ac:dyDescent="0.2">
      <c r="B196" s="32"/>
      <c r="D196" s="144" t="s">
        <v>161</v>
      </c>
      <c r="F196" s="145" t="s">
        <v>385</v>
      </c>
      <c r="I196" s="146"/>
      <c r="L196" s="32"/>
      <c r="M196" s="147"/>
      <c r="T196" s="53"/>
      <c r="AT196" s="17" t="s">
        <v>161</v>
      </c>
      <c r="AU196" s="17" t="s">
        <v>81</v>
      </c>
    </row>
    <row r="197" spans="2:65" s="1" customFormat="1" ht="16.5" customHeight="1" x14ac:dyDescent="0.2">
      <c r="B197" s="32"/>
      <c r="C197" s="131" t="s">
        <v>326</v>
      </c>
      <c r="D197" s="131" t="s">
        <v>154</v>
      </c>
      <c r="E197" s="132" t="s">
        <v>387</v>
      </c>
      <c r="F197" s="133" t="s">
        <v>388</v>
      </c>
      <c r="G197" s="134" t="s">
        <v>157</v>
      </c>
      <c r="H197" s="135">
        <v>50.5</v>
      </c>
      <c r="I197" s="136"/>
      <c r="J197" s="137">
        <f>ROUND(I197*H197,2)</f>
        <v>0</v>
      </c>
      <c r="K197" s="133" t="s">
        <v>158</v>
      </c>
      <c r="L197" s="32"/>
      <c r="M197" s="138" t="s">
        <v>19</v>
      </c>
      <c r="N197" s="139" t="s">
        <v>43</v>
      </c>
      <c r="P197" s="140">
        <f>O197*H197</f>
        <v>0</v>
      </c>
      <c r="Q197" s="140">
        <v>4.6999999999999999E-4</v>
      </c>
      <c r="R197" s="140">
        <f>Q197*H197</f>
        <v>2.3734999999999999E-2</v>
      </c>
      <c r="S197" s="140">
        <v>0</v>
      </c>
      <c r="T197" s="141">
        <f>S197*H197</f>
        <v>0</v>
      </c>
      <c r="AR197" s="142" t="s">
        <v>159</v>
      </c>
      <c r="AT197" s="142" t="s">
        <v>154</v>
      </c>
      <c r="AU197" s="142" t="s">
        <v>81</v>
      </c>
      <c r="AY197" s="17" t="s">
        <v>152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7" t="s">
        <v>79</v>
      </c>
      <c r="BK197" s="143">
        <f>ROUND(I197*H197,2)</f>
        <v>0</v>
      </c>
      <c r="BL197" s="17" t="s">
        <v>159</v>
      </c>
      <c r="BM197" s="142" t="s">
        <v>1129</v>
      </c>
    </row>
    <row r="198" spans="2:65" s="1" customFormat="1" x14ac:dyDescent="0.2">
      <c r="B198" s="32"/>
      <c r="D198" s="144" t="s">
        <v>161</v>
      </c>
      <c r="F198" s="145" t="s">
        <v>390</v>
      </c>
      <c r="I198" s="146"/>
      <c r="L198" s="32"/>
      <c r="M198" s="147"/>
      <c r="T198" s="53"/>
      <c r="AT198" s="17" t="s">
        <v>161</v>
      </c>
      <c r="AU198" s="17" t="s">
        <v>81</v>
      </c>
    </row>
    <row r="199" spans="2:65" s="12" customFormat="1" x14ac:dyDescent="0.2">
      <c r="B199" s="148"/>
      <c r="D199" s="149" t="s">
        <v>163</v>
      </c>
      <c r="E199" s="150" t="s">
        <v>19</v>
      </c>
      <c r="F199" s="151" t="s">
        <v>1093</v>
      </c>
      <c r="H199" s="150" t="s">
        <v>19</v>
      </c>
      <c r="I199" s="152"/>
      <c r="L199" s="148"/>
      <c r="M199" s="153"/>
      <c r="T199" s="154"/>
      <c r="AT199" s="150" t="s">
        <v>163</v>
      </c>
      <c r="AU199" s="150" t="s">
        <v>81</v>
      </c>
      <c r="AV199" s="12" t="s">
        <v>79</v>
      </c>
      <c r="AW199" s="12" t="s">
        <v>33</v>
      </c>
      <c r="AX199" s="12" t="s">
        <v>72</v>
      </c>
      <c r="AY199" s="150" t="s">
        <v>152</v>
      </c>
    </row>
    <row r="200" spans="2:65" s="13" customFormat="1" x14ac:dyDescent="0.2">
      <c r="B200" s="155"/>
      <c r="D200" s="149" t="s">
        <v>163</v>
      </c>
      <c r="E200" s="156" t="s">
        <v>19</v>
      </c>
      <c r="F200" s="157" t="s">
        <v>1164</v>
      </c>
      <c r="H200" s="158">
        <v>50.5</v>
      </c>
      <c r="I200" s="159"/>
      <c r="L200" s="155"/>
      <c r="M200" s="160"/>
      <c r="T200" s="161"/>
      <c r="AT200" s="156" t="s">
        <v>163</v>
      </c>
      <c r="AU200" s="156" t="s">
        <v>81</v>
      </c>
      <c r="AV200" s="13" t="s">
        <v>81</v>
      </c>
      <c r="AW200" s="13" t="s">
        <v>33</v>
      </c>
      <c r="AX200" s="13" t="s">
        <v>79</v>
      </c>
      <c r="AY200" s="156" t="s">
        <v>152</v>
      </c>
    </row>
    <row r="201" spans="2:65" s="1" customFormat="1" ht="16.5" customHeight="1" x14ac:dyDescent="0.2">
      <c r="B201" s="32"/>
      <c r="C201" s="131" t="s">
        <v>331</v>
      </c>
      <c r="D201" s="131" t="s">
        <v>154</v>
      </c>
      <c r="E201" s="132" t="s">
        <v>392</v>
      </c>
      <c r="F201" s="133" t="s">
        <v>393</v>
      </c>
      <c r="G201" s="134" t="s">
        <v>179</v>
      </c>
      <c r="H201" s="135">
        <v>21</v>
      </c>
      <c r="I201" s="136"/>
      <c r="J201" s="137">
        <f>ROUND(I201*H201,2)</f>
        <v>0</v>
      </c>
      <c r="K201" s="133" t="s">
        <v>158</v>
      </c>
      <c r="L201" s="32"/>
      <c r="M201" s="138" t="s">
        <v>19</v>
      </c>
      <c r="N201" s="139" t="s">
        <v>43</v>
      </c>
      <c r="P201" s="140">
        <f>O201*H201</f>
        <v>0</v>
      </c>
      <c r="Q201" s="140">
        <v>0</v>
      </c>
      <c r="R201" s="140">
        <f>Q201*H201</f>
        <v>0</v>
      </c>
      <c r="S201" s="140">
        <v>0</v>
      </c>
      <c r="T201" s="141">
        <f>S201*H201</f>
        <v>0</v>
      </c>
      <c r="AR201" s="142" t="s">
        <v>159</v>
      </c>
      <c r="AT201" s="142" t="s">
        <v>154</v>
      </c>
      <c r="AU201" s="142" t="s">
        <v>81</v>
      </c>
      <c r="AY201" s="17" t="s">
        <v>152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7" t="s">
        <v>79</v>
      </c>
      <c r="BK201" s="143">
        <f>ROUND(I201*H201,2)</f>
        <v>0</v>
      </c>
      <c r="BL201" s="17" t="s">
        <v>159</v>
      </c>
      <c r="BM201" s="142" t="s">
        <v>1130</v>
      </c>
    </row>
    <row r="202" spans="2:65" s="1" customFormat="1" x14ac:dyDescent="0.2">
      <c r="B202" s="32"/>
      <c r="D202" s="144" t="s">
        <v>161</v>
      </c>
      <c r="F202" s="145" t="s">
        <v>395</v>
      </c>
      <c r="I202" s="146"/>
      <c r="L202" s="32"/>
      <c r="M202" s="147"/>
      <c r="T202" s="53"/>
      <c r="AT202" s="17" t="s">
        <v>161</v>
      </c>
      <c r="AU202" s="17" t="s">
        <v>81</v>
      </c>
    </row>
    <row r="203" spans="2:65" s="13" customFormat="1" x14ac:dyDescent="0.2">
      <c r="B203" s="155"/>
      <c r="D203" s="149" t="s">
        <v>163</v>
      </c>
      <c r="E203" s="156" t="s">
        <v>19</v>
      </c>
      <c r="F203" s="157" t="s">
        <v>7</v>
      </c>
      <c r="H203" s="158">
        <v>21</v>
      </c>
      <c r="I203" s="159"/>
      <c r="L203" s="155"/>
      <c r="M203" s="160"/>
      <c r="T203" s="161"/>
      <c r="AT203" s="156" t="s">
        <v>163</v>
      </c>
      <c r="AU203" s="156" t="s">
        <v>81</v>
      </c>
      <c r="AV203" s="13" t="s">
        <v>81</v>
      </c>
      <c r="AW203" s="13" t="s">
        <v>33</v>
      </c>
      <c r="AX203" s="13" t="s">
        <v>79</v>
      </c>
      <c r="AY203" s="156" t="s">
        <v>152</v>
      </c>
    </row>
    <row r="204" spans="2:65" s="11" customFormat="1" ht="22.9" customHeight="1" x14ac:dyDescent="0.2">
      <c r="B204" s="119"/>
      <c r="D204" s="120" t="s">
        <v>71</v>
      </c>
      <c r="E204" s="129" t="s">
        <v>427</v>
      </c>
      <c r="F204" s="129" t="s">
        <v>428</v>
      </c>
      <c r="I204" s="122"/>
      <c r="J204" s="130">
        <f>BK204</f>
        <v>0</v>
      </c>
      <c r="L204" s="119"/>
      <c r="M204" s="124"/>
      <c r="P204" s="125">
        <f>SUM(P205:P221)</f>
        <v>0</v>
      </c>
      <c r="R204" s="125">
        <f>SUM(R205:R221)</f>
        <v>0</v>
      </c>
      <c r="T204" s="126">
        <f>SUM(T205:T221)</f>
        <v>0</v>
      </c>
      <c r="AR204" s="120" t="s">
        <v>79</v>
      </c>
      <c r="AT204" s="127" t="s">
        <v>71</v>
      </c>
      <c r="AU204" s="127" t="s">
        <v>79</v>
      </c>
      <c r="AY204" s="120" t="s">
        <v>152</v>
      </c>
      <c r="BK204" s="128">
        <f>SUM(BK205:BK221)</f>
        <v>0</v>
      </c>
    </row>
    <row r="205" spans="2:65" s="1" customFormat="1" ht="24.2" customHeight="1" x14ac:dyDescent="0.2">
      <c r="B205" s="32"/>
      <c r="C205" s="131" t="s">
        <v>336</v>
      </c>
      <c r="D205" s="131" t="s">
        <v>154</v>
      </c>
      <c r="E205" s="132" t="s">
        <v>430</v>
      </c>
      <c r="F205" s="133" t="s">
        <v>431</v>
      </c>
      <c r="G205" s="134" t="s">
        <v>231</v>
      </c>
      <c r="H205" s="135">
        <v>48.057000000000002</v>
      </c>
      <c r="I205" s="136"/>
      <c r="J205" s="137">
        <f>ROUND(I205*H205,2)</f>
        <v>0</v>
      </c>
      <c r="K205" s="133" t="s">
        <v>158</v>
      </c>
      <c r="L205" s="32"/>
      <c r="M205" s="138" t="s">
        <v>19</v>
      </c>
      <c r="N205" s="139" t="s">
        <v>43</v>
      </c>
      <c r="P205" s="140">
        <f>O205*H205</f>
        <v>0</v>
      </c>
      <c r="Q205" s="140">
        <v>0</v>
      </c>
      <c r="R205" s="140">
        <f>Q205*H205</f>
        <v>0</v>
      </c>
      <c r="S205" s="140">
        <v>0</v>
      </c>
      <c r="T205" s="141">
        <f>S205*H205</f>
        <v>0</v>
      </c>
      <c r="AR205" s="142" t="s">
        <v>159</v>
      </c>
      <c r="AT205" s="142" t="s">
        <v>154</v>
      </c>
      <c r="AU205" s="142" t="s">
        <v>81</v>
      </c>
      <c r="AY205" s="17" t="s">
        <v>152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7" t="s">
        <v>79</v>
      </c>
      <c r="BK205" s="143">
        <f>ROUND(I205*H205,2)</f>
        <v>0</v>
      </c>
      <c r="BL205" s="17" t="s">
        <v>159</v>
      </c>
      <c r="BM205" s="142" t="s">
        <v>1131</v>
      </c>
    </row>
    <row r="206" spans="2:65" s="1" customFormat="1" x14ac:dyDescent="0.2">
      <c r="B206" s="32"/>
      <c r="D206" s="144" t="s">
        <v>161</v>
      </c>
      <c r="F206" s="145" t="s">
        <v>433</v>
      </c>
      <c r="I206" s="146"/>
      <c r="L206" s="32"/>
      <c r="M206" s="147"/>
      <c r="T206" s="53"/>
      <c r="AT206" s="17" t="s">
        <v>161</v>
      </c>
      <c r="AU206" s="17" t="s">
        <v>81</v>
      </c>
    </row>
    <row r="207" spans="2:65" s="1" customFormat="1" ht="24.2" customHeight="1" x14ac:dyDescent="0.2">
      <c r="B207" s="32"/>
      <c r="C207" s="131" t="s">
        <v>342</v>
      </c>
      <c r="D207" s="131" t="s">
        <v>154</v>
      </c>
      <c r="E207" s="132" t="s">
        <v>435</v>
      </c>
      <c r="F207" s="133" t="s">
        <v>436</v>
      </c>
      <c r="G207" s="134" t="s">
        <v>231</v>
      </c>
      <c r="H207" s="135">
        <v>672.798</v>
      </c>
      <c r="I207" s="136"/>
      <c r="J207" s="137">
        <f>ROUND(I207*H207,2)</f>
        <v>0</v>
      </c>
      <c r="K207" s="133" t="s">
        <v>158</v>
      </c>
      <c r="L207" s="32"/>
      <c r="M207" s="138" t="s">
        <v>19</v>
      </c>
      <c r="N207" s="139" t="s">
        <v>43</v>
      </c>
      <c r="P207" s="140">
        <f>O207*H207</f>
        <v>0</v>
      </c>
      <c r="Q207" s="140">
        <v>0</v>
      </c>
      <c r="R207" s="140">
        <f>Q207*H207</f>
        <v>0</v>
      </c>
      <c r="S207" s="140">
        <v>0</v>
      </c>
      <c r="T207" s="141">
        <f>S207*H207</f>
        <v>0</v>
      </c>
      <c r="AR207" s="142" t="s">
        <v>159</v>
      </c>
      <c r="AT207" s="142" t="s">
        <v>154</v>
      </c>
      <c r="AU207" s="142" t="s">
        <v>81</v>
      </c>
      <c r="AY207" s="17" t="s">
        <v>152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7" t="s">
        <v>79</v>
      </c>
      <c r="BK207" s="143">
        <f>ROUND(I207*H207,2)</f>
        <v>0</v>
      </c>
      <c r="BL207" s="17" t="s">
        <v>159</v>
      </c>
      <c r="BM207" s="142" t="s">
        <v>1132</v>
      </c>
    </row>
    <row r="208" spans="2:65" s="1" customFormat="1" x14ac:dyDescent="0.2">
      <c r="B208" s="32"/>
      <c r="D208" s="144" t="s">
        <v>161</v>
      </c>
      <c r="F208" s="145" t="s">
        <v>438</v>
      </c>
      <c r="I208" s="146"/>
      <c r="L208" s="32"/>
      <c r="M208" s="147"/>
      <c r="T208" s="53"/>
      <c r="AT208" s="17" t="s">
        <v>161</v>
      </c>
      <c r="AU208" s="17" t="s">
        <v>81</v>
      </c>
    </row>
    <row r="209" spans="2:65" s="13" customFormat="1" x14ac:dyDescent="0.2">
      <c r="B209" s="155"/>
      <c r="D209" s="149" t="s">
        <v>163</v>
      </c>
      <c r="E209" s="156" t="s">
        <v>19</v>
      </c>
      <c r="F209" s="157" t="s">
        <v>1170</v>
      </c>
      <c r="H209" s="158">
        <v>672.798</v>
      </c>
      <c r="I209" s="159"/>
      <c r="L209" s="155"/>
      <c r="M209" s="160"/>
      <c r="T209" s="161"/>
      <c r="AT209" s="156" t="s">
        <v>163</v>
      </c>
      <c r="AU209" s="156" t="s">
        <v>81</v>
      </c>
      <c r="AV209" s="13" t="s">
        <v>81</v>
      </c>
      <c r="AW209" s="13" t="s">
        <v>33</v>
      </c>
      <c r="AX209" s="13" t="s">
        <v>79</v>
      </c>
      <c r="AY209" s="156" t="s">
        <v>152</v>
      </c>
    </row>
    <row r="210" spans="2:65" s="1" customFormat="1" ht="16.5" customHeight="1" x14ac:dyDescent="0.2">
      <c r="B210" s="32"/>
      <c r="C210" s="131" t="s">
        <v>347</v>
      </c>
      <c r="D210" s="131" t="s">
        <v>154</v>
      </c>
      <c r="E210" s="132" t="s">
        <v>441</v>
      </c>
      <c r="F210" s="133" t="s">
        <v>442</v>
      </c>
      <c r="G210" s="134" t="s">
        <v>231</v>
      </c>
      <c r="H210" s="135">
        <v>48.057000000000002</v>
      </c>
      <c r="I210" s="136"/>
      <c r="J210" s="137">
        <f>ROUND(I210*H210,2)</f>
        <v>0</v>
      </c>
      <c r="K210" s="133" t="s">
        <v>158</v>
      </c>
      <c r="L210" s="32"/>
      <c r="M210" s="138" t="s">
        <v>19</v>
      </c>
      <c r="N210" s="139" t="s">
        <v>43</v>
      </c>
      <c r="P210" s="140">
        <f>O210*H210</f>
        <v>0</v>
      </c>
      <c r="Q210" s="140">
        <v>0</v>
      </c>
      <c r="R210" s="140">
        <f>Q210*H210</f>
        <v>0</v>
      </c>
      <c r="S210" s="140">
        <v>0</v>
      </c>
      <c r="T210" s="141">
        <f>S210*H210</f>
        <v>0</v>
      </c>
      <c r="AR210" s="142" t="s">
        <v>159</v>
      </c>
      <c r="AT210" s="142" t="s">
        <v>154</v>
      </c>
      <c r="AU210" s="142" t="s">
        <v>81</v>
      </c>
      <c r="AY210" s="17" t="s">
        <v>152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7" t="s">
        <v>79</v>
      </c>
      <c r="BK210" s="143">
        <f>ROUND(I210*H210,2)</f>
        <v>0</v>
      </c>
      <c r="BL210" s="17" t="s">
        <v>159</v>
      </c>
      <c r="BM210" s="142" t="s">
        <v>1134</v>
      </c>
    </row>
    <row r="211" spans="2:65" s="1" customFormat="1" x14ac:dyDescent="0.2">
      <c r="B211" s="32"/>
      <c r="D211" s="144" t="s">
        <v>161</v>
      </c>
      <c r="F211" s="145" t="s">
        <v>444</v>
      </c>
      <c r="I211" s="146"/>
      <c r="L211" s="32"/>
      <c r="M211" s="147"/>
      <c r="T211" s="53"/>
      <c r="AT211" s="17" t="s">
        <v>161</v>
      </c>
      <c r="AU211" s="17" t="s">
        <v>81</v>
      </c>
    </row>
    <row r="212" spans="2:65" s="1" customFormat="1" ht="24.2" customHeight="1" x14ac:dyDescent="0.2">
      <c r="B212" s="32"/>
      <c r="C212" s="131" t="s">
        <v>264</v>
      </c>
      <c r="D212" s="131" t="s">
        <v>154</v>
      </c>
      <c r="E212" s="132" t="s">
        <v>446</v>
      </c>
      <c r="F212" s="133" t="s">
        <v>447</v>
      </c>
      <c r="G212" s="134" t="s">
        <v>231</v>
      </c>
      <c r="H212" s="135">
        <v>22.539000000000001</v>
      </c>
      <c r="I212" s="136"/>
      <c r="J212" s="137">
        <f>ROUND(I212*H212,2)</f>
        <v>0</v>
      </c>
      <c r="K212" s="133" t="s">
        <v>158</v>
      </c>
      <c r="L212" s="32"/>
      <c r="M212" s="138" t="s">
        <v>19</v>
      </c>
      <c r="N212" s="139" t="s">
        <v>43</v>
      </c>
      <c r="P212" s="140">
        <f>O212*H212</f>
        <v>0</v>
      </c>
      <c r="Q212" s="140">
        <v>0</v>
      </c>
      <c r="R212" s="140">
        <f>Q212*H212</f>
        <v>0</v>
      </c>
      <c r="S212" s="140">
        <v>0</v>
      </c>
      <c r="T212" s="141">
        <f>S212*H212</f>
        <v>0</v>
      </c>
      <c r="AR212" s="142" t="s">
        <v>159</v>
      </c>
      <c r="AT212" s="142" t="s">
        <v>154</v>
      </c>
      <c r="AU212" s="142" t="s">
        <v>81</v>
      </c>
      <c r="AY212" s="17" t="s">
        <v>152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7" t="s">
        <v>79</v>
      </c>
      <c r="BK212" s="143">
        <f>ROUND(I212*H212,2)</f>
        <v>0</v>
      </c>
      <c r="BL212" s="17" t="s">
        <v>159</v>
      </c>
      <c r="BM212" s="142" t="s">
        <v>1135</v>
      </c>
    </row>
    <row r="213" spans="2:65" s="1" customFormat="1" x14ac:dyDescent="0.2">
      <c r="B213" s="32"/>
      <c r="D213" s="144" t="s">
        <v>161</v>
      </c>
      <c r="F213" s="145" t="s">
        <v>449</v>
      </c>
      <c r="I213" s="146"/>
      <c r="L213" s="32"/>
      <c r="M213" s="147"/>
      <c r="T213" s="53"/>
      <c r="AT213" s="17" t="s">
        <v>161</v>
      </c>
      <c r="AU213" s="17" t="s">
        <v>81</v>
      </c>
    </row>
    <row r="214" spans="2:65" s="13" customFormat="1" x14ac:dyDescent="0.2">
      <c r="B214" s="155"/>
      <c r="D214" s="149" t="s">
        <v>163</v>
      </c>
      <c r="E214" s="156" t="s">
        <v>19</v>
      </c>
      <c r="F214" s="157" t="s">
        <v>1171</v>
      </c>
      <c r="H214" s="158">
        <v>16.408999999999999</v>
      </c>
      <c r="I214" s="159"/>
      <c r="L214" s="155"/>
      <c r="M214" s="160"/>
      <c r="T214" s="161"/>
      <c r="AT214" s="156" t="s">
        <v>163</v>
      </c>
      <c r="AU214" s="156" t="s">
        <v>81</v>
      </c>
      <c r="AV214" s="13" t="s">
        <v>81</v>
      </c>
      <c r="AW214" s="13" t="s">
        <v>33</v>
      </c>
      <c r="AX214" s="13" t="s">
        <v>72</v>
      </c>
      <c r="AY214" s="156" t="s">
        <v>152</v>
      </c>
    </row>
    <row r="215" spans="2:65" s="13" customFormat="1" x14ac:dyDescent="0.2">
      <c r="B215" s="155"/>
      <c r="D215" s="149" t="s">
        <v>163</v>
      </c>
      <c r="E215" s="156" t="s">
        <v>19</v>
      </c>
      <c r="F215" s="157" t="s">
        <v>1172</v>
      </c>
      <c r="H215" s="158">
        <v>6.13</v>
      </c>
      <c r="I215" s="159"/>
      <c r="L215" s="155"/>
      <c r="M215" s="160"/>
      <c r="T215" s="161"/>
      <c r="AT215" s="156" t="s">
        <v>163</v>
      </c>
      <c r="AU215" s="156" t="s">
        <v>81</v>
      </c>
      <c r="AV215" s="13" t="s">
        <v>81</v>
      </c>
      <c r="AW215" s="13" t="s">
        <v>33</v>
      </c>
      <c r="AX215" s="13" t="s">
        <v>72</v>
      </c>
      <c r="AY215" s="156" t="s">
        <v>152</v>
      </c>
    </row>
    <row r="216" spans="2:65" s="14" customFormat="1" x14ac:dyDescent="0.2">
      <c r="B216" s="162"/>
      <c r="D216" s="149" t="s">
        <v>163</v>
      </c>
      <c r="E216" s="163" t="s">
        <v>19</v>
      </c>
      <c r="F216" s="164" t="s">
        <v>194</v>
      </c>
      <c r="H216" s="165">
        <v>22.539000000000001</v>
      </c>
      <c r="I216" s="166"/>
      <c r="L216" s="162"/>
      <c r="M216" s="167"/>
      <c r="T216" s="168"/>
      <c r="AT216" s="163" t="s">
        <v>163</v>
      </c>
      <c r="AU216" s="163" t="s">
        <v>81</v>
      </c>
      <c r="AV216" s="14" t="s">
        <v>159</v>
      </c>
      <c r="AW216" s="14" t="s">
        <v>33</v>
      </c>
      <c r="AX216" s="14" t="s">
        <v>79</v>
      </c>
      <c r="AY216" s="163" t="s">
        <v>152</v>
      </c>
    </row>
    <row r="217" spans="2:65" s="1" customFormat="1" ht="24.2" customHeight="1" x14ac:dyDescent="0.2">
      <c r="B217" s="32"/>
      <c r="C217" s="131" t="s">
        <v>359</v>
      </c>
      <c r="D217" s="131" t="s">
        <v>154</v>
      </c>
      <c r="E217" s="132" t="s">
        <v>457</v>
      </c>
      <c r="F217" s="133" t="s">
        <v>235</v>
      </c>
      <c r="G217" s="134" t="s">
        <v>231</v>
      </c>
      <c r="H217" s="135">
        <v>22.216000000000001</v>
      </c>
      <c r="I217" s="136"/>
      <c r="J217" s="137">
        <f>ROUND(I217*H217,2)</f>
        <v>0</v>
      </c>
      <c r="K217" s="133" t="s">
        <v>158</v>
      </c>
      <c r="L217" s="32"/>
      <c r="M217" s="138" t="s">
        <v>19</v>
      </c>
      <c r="N217" s="139" t="s">
        <v>43</v>
      </c>
      <c r="P217" s="140">
        <f>O217*H217</f>
        <v>0</v>
      </c>
      <c r="Q217" s="140">
        <v>0</v>
      </c>
      <c r="R217" s="140">
        <f>Q217*H217</f>
        <v>0</v>
      </c>
      <c r="S217" s="140">
        <v>0</v>
      </c>
      <c r="T217" s="141">
        <f>S217*H217</f>
        <v>0</v>
      </c>
      <c r="AR217" s="142" t="s">
        <v>159</v>
      </c>
      <c r="AT217" s="142" t="s">
        <v>154</v>
      </c>
      <c r="AU217" s="142" t="s">
        <v>81</v>
      </c>
      <c r="AY217" s="17" t="s">
        <v>152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7" t="s">
        <v>79</v>
      </c>
      <c r="BK217" s="143">
        <f>ROUND(I217*H217,2)</f>
        <v>0</v>
      </c>
      <c r="BL217" s="17" t="s">
        <v>159</v>
      </c>
      <c r="BM217" s="142" t="s">
        <v>1138</v>
      </c>
    </row>
    <row r="218" spans="2:65" s="1" customFormat="1" x14ac:dyDescent="0.2">
      <c r="B218" s="32"/>
      <c r="D218" s="144" t="s">
        <v>161</v>
      </c>
      <c r="F218" s="145" t="s">
        <v>459</v>
      </c>
      <c r="I218" s="146"/>
      <c r="L218" s="32"/>
      <c r="M218" s="147"/>
      <c r="T218" s="53"/>
      <c r="AT218" s="17" t="s">
        <v>161</v>
      </c>
      <c r="AU218" s="17" t="s">
        <v>81</v>
      </c>
    </row>
    <row r="219" spans="2:65" s="1" customFormat="1" ht="24.2" customHeight="1" x14ac:dyDescent="0.2">
      <c r="B219" s="32"/>
      <c r="C219" s="131" t="s">
        <v>364</v>
      </c>
      <c r="D219" s="131" t="s">
        <v>154</v>
      </c>
      <c r="E219" s="132" t="s">
        <v>462</v>
      </c>
      <c r="F219" s="133" t="s">
        <v>463</v>
      </c>
      <c r="G219" s="134" t="s">
        <v>231</v>
      </c>
      <c r="H219" s="135">
        <v>3.302</v>
      </c>
      <c r="I219" s="136"/>
      <c r="J219" s="137">
        <f>ROUND(I219*H219,2)</f>
        <v>0</v>
      </c>
      <c r="K219" s="133" t="s">
        <v>158</v>
      </c>
      <c r="L219" s="32"/>
      <c r="M219" s="138" t="s">
        <v>19</v>
      </c>
      <c r="N219" s="139" t="s">
        <v>43</v>
      </c>
      <c r="P219" s="140">
        <f>O219*H219</f>
        <v>0</v>
      </c>
      <c r="Q219" s="140">
        <v>0</v>
      </c>
      <c r="R219" s="140">
        <f>Q219*H219</f>
        <v>0</v>
      </c>
      <c r="S219" s="140">
        <v>0</v>
      </c>
      <c r="T219" s="141">
        <f>S219*H219</f>
        <v>0</v>
      </c>
      <c r="AR219" s="142" t="s">
        <v>159</v>
      </c>
      <c r="AT219" s="142" t="s">
        <v>154</v>
      </c>
      <c r="AU219" s="142" t="s">
        <v>81</v>
      </c>
      <c r="AY219" s="17" t="s">
        <v>152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7" t="s">
        <v>79</v>
      </c>
      <c r="BK219" s="143">
        <f>ROUND(I219*H219,2)</f>
        <v>0</v>
      </c>
      <c r="BL219" s="17" t="s">
        <v>159</v>
      </c>
      <c r="BM219" s="142" t="s">
        <v>1139</v>
      </c>
    </row>
    <row r="220" spans="2:65" s="1" customFormat="1" x14ac:dyDescent="0.2">
      <c r="B220" s="32"/>
      <c r="D220" s="144" t="s">
        <v>161</v>
      </c>
      <c r="F220" s="145" t="s">
        <v>465</v>
      </c>
      <c r="I220" s="146"/>
      <c r="L220" s="32"/>
      <c r="M220" s="147"/>
      <c r="T220" s="53"/>
      <c r="AT220" s="17" t="s">
        <v>161</v>
      </c>
      <c r="AU220" s="17" t="s">
        <v>81</v>
      </c>
    </row>
    <row r="221" spans="2:65" s="13" customFormat="1" x14ac:dyDescent="0.2">
      <c r="B221" s="155"/>
      <c r="D221" s="149" t="s">
        <v>163</v>
      </c>
      <c r="E221" s="156" t="s">
        <v>19</v>
      </c>
      <c r="F221" s="157" t="s">
        <v>1173</v>
      </c>
      <c r="H221" s="158">
        <v>3.302</v>
      </c>
      <c r="I221" s="159"/>
      <c r="L221" s="155"/>
      <c r="M221" s="160"/>
      <c r="T221" s="161"/>
      <c r="AT221" s="156" t="s">
        <v>163</v>
      </c>
      <c r="AU221" s="156" t="s">
        <v>81</v>
      </c>
      <c r="AV221" s="13" t="s">
        <v>81</v>
      </c>
      <c r="AW221" s="13" t="s">
        <v>33</v>
      </c>
      <c r="AX221" s="13" t="s">
        <v>79</v>
      </c>
      <c r="AY221" s="156" t="s">
        <v>152</v>
      </c>
    </row>
    <row r="222" spans="2:65" s="11" customFormat="1" ht="22.9" customHeight="1" x14ac:dyDescent="0.2">
      <c r="B222" s="119"/>
      <c r="D222" s="120" t="s">
        <v>71</v>
      </c>
      <c r="E222" s="129" t="s">
        <v>467</v>
      </c>
      <c r="F222" s="129" t="s">
        <v>468</v>
      </c>
      <c r="I222" s="122"/>
      <c r="J222" s="130">
        <f>BK222</f>
        <v>0</v>
      </c>
      <c r="L222" s="119"/>
      <c r="M222" s="124"/>
      <c r="P222" s="125">
        <f>SUM(P223:P224)</f>
        <v>0</v>
      </c>
      <c r="R222" s="125">
        <f>SUM(R223:R224)</f>
        <v>0</v>
      </c>
      <c r="T222" s="126">
        <f>SUM(T223:T224)</f>
        <v>0</v>
      </c>
      <c r="AR222" s="120" t="s">
        <v>79</v>
      </c>
      <c r="AT222" s="127" t="s">
        <v>71</v>
      </c>
      <c r="AU222" s="127" t="s">
        <v>79</v>
      </c>
      <c r="AY222" s="120" t="s">
        <v>152</v>
      </c>
      <c r="BK222" s="128">
        <f>SUM(BK223:BK224)</f>
        <v>0</v>
      </c>
    </row>
    <row r="223" spans="2:65" s="1" customFormat="1" ht="24.2" customHeight="1" x14ac:dyDescent="0.2">
      <c r="B223" s="32"/>
      <c r="C223" s="131" t="s">
        <v>369</v>
      </c>
      <c r="D223" s="131" t="s">
        <v>154</v>
      </c>
      <c r="E223" s="132" t="s">
        <v>1141</v>
      </c>
      <c r="F223" s="133" t="s">
        <v>1142</v>
      </c>
      <c r="G223" s="134" t="s">
        <v>231</v>
      </c>
      <c r="H223" s="135">
        <v>54.29</v>
      </c>
      <c r="I223" s="136"/>
      <c r="J223" s="137">
        <f>ROUND(I223*H223,2)</f>
        <v>0</v>
      </c>
      <c r="K223" s="133" t="s">
        <v>158</v>
      </c>
      <c r="L223" s="32"/>
      <c r="M223" s="138" t="s">
        <v>19</v>
      </c>
      <c r="N223" s="139" t="s">
        <v>43</v>
      </c>
      <c r="P223" s="140">
        <f>O223*H223</f>
        <v>0</v>
      </c>
      <c r="Q223" s="140">
        <v>0</v>
      </c>
      <c r="R223" s="140">
        <f>Q223*H223</f>
        <v>0</v>
      </c>
      <c r="S223" s="140">
        <v>0</v>
      </c>
      <c r="T223" s="141">
        <f>S223*H223</f>
        <v>0</v>
      </c>
      <c r="AR223" s="142" t="s">
        <v>159</v>
      </c>
      <c r="AT223" s="142" t="s">
        <v>154</v>
      </c>
      <c r="AU223" s="142" t="s">
        <v>81</v>
      </c>
      <c r="AY223" s="17" t="s">
        <v>152</v>
      </c>
      <c r="BE223" s="143">
        <f>IF(N223="základní",J223,0)</f>
        <v>0</v>
      </c>
      <c r="BF223" s="143">
        <f>IF(N223="snížená",J223,0)</f>
        <v>0</v>
      </c>
      <c r="BG223" s="143">
        <f>IF(N223="zákl. přenesená",J223,0)</f>
        <v>0</v>
      </c>
      <c r="BH223" s="143">
        <f>IF(N223="sníž. přenesená",J223,0)</f>
        <v>0</v>
      </c>
      <c r="BI223" s="143">
        <f>IF(N223="nulová",J223,0)</f>
        <v>0</v>
      </c>
      <c r="BJ223" s="17" t="s">
        <v>79</v>
      </c>
      <c r="BK223" s="143">
        <f>ROUND(I223*H223,2)</f>
        <v>0</v>
      </c>
      <c r="BL223" s="17" t="s">
        <v>159</v>
      </c>
      <c r="BM223" s="142" t="s">
        <v>1143</v>
      </c>
    </row>
    <row r="224" spans="2:65" s="1" customFormat="1" x14ac:dyDescent="0.2">
      <c r="B224" s="32"/>
      <c r="D224" s="144" t="s">
        <v>161</v>
      </c>
      <c r="F224" s="145" t="s">
        <v>1144</v>
      </c>
      <c r="I224" s="146"/>
      <c r="L224" s="32"/>
      <c r="M224" s="147"/>
      <c r="T224" s="53"/>
      <c r="AT224" s="17" t="s">
        <v>161</v>
      </c>
      <c r="AU224" s="17" t="s">
        <v>81</v>
      </c>
    </row>
    <row r="225" spans="2:65" s="11" customFormat="1" ht="25.9" customHeight="1" x14ac:dyDescent="0.2">
      <c r="B225" s="119"/>
      <c r="D225" s="120" t="s">
        <v>71</v>
      </c>
      <c r="E225" s="121" t="s">
        <v>474</v>
      </c>
      <c r="F225" s="121" t="s">
        <v>475</v>
      </c>
      <c r="I225" s="122"/>
      <c r="J225" s="123">
        <f>BK225</f>
        <v>0</v>
      </c>
      <c r="L225" s="119"/>
      <c r="M225" s="124"/>
      <c r="P225" s="125">
        <f>P226+P234+P242</f>
        <v>0</v>
      </c>
      <c r="R225" s="125">
        <f>R226+R234+R242</f>
        <v>0</v>
      </c>
      <c r="T225" s="126">
        <f>T226+T234+T242</f>
        <v>0</v>
      </c>
      <c r="AR225" s="120" t="s">
        <v>183</v>
      </c>
      <c r="AT225" s="127" t="s">
        <v>71</v>
      </c>
      <c r="AU225" s="127" t="s">
        <v>72</v>
      </c>
      <c r="AY225" s="120" t="s">
        <v>152</v>
      </c>
      <c r="BK225" s="128">
        <f>BK226+BK234+BK242</f>
        <v>0</v>
      </c>
    </row>
    <row r="226" spans="2:65" s="11" customFormat="1" ht="22.9" customHeight="1" x14ac:dyDescent="0.2">
      <c r="B226" s="119"/>
      <c r="D226" s="120" t="s">
        <v>71</v>
      </c>
      <c r="E226" s="129" t="s">
        <v>476</v>
      </c>
      <c r="F226" s="129" t="s">
        <v>477</v>
      </c>
      <c r="I226" s="122"/>
      <c r="J226" s="130">
        <f>BK226</f>
        <v>0</v>
      </c>
      <c r="L226" s="119"/>
      <c r="M226" s="124"/>
      <c r="P226" s="125">
        <f>SUM(P227:P233)</f>
        <v>0</v>
      </c>
      <c r="R226" s="125">
        <f>SUM(R227:R233)</f>
        <v>0</v>
      </c>
      <c r="T226" s="126">
        <f>SUM(T227:T233)</f>
        <v>0</v>
      </c>
      <c r="AR226" s="120" t="s">
        <v>183</v>
      </c>
      <c r="AT226" s="127" t="s">
        <v>71</v>
      </c>
      <c r="AU226" s="127" t="s">
        <v>79</v>
      </c>
      <c r="AY226" s="120" t="s">
        <v>152</v>
      </c>
      <c r="BK226" s="128">
        <f>SUM(BK227:BK233)</f>
        <v>0</v>
      </c>
    </row>
    <row r="227" spans="2:65" s="1" customFormat="1" ht="16.5" customHeight="1" x14ac:dyDescent="0.2">
      <c r="B227" s="32"/>
      <c r="C227" s="131" t="s">
        <v>376</v>
      </c>
      <c r="D227" s="131" t="s">
        <v>154</v>
      </c>
      <c r="E227" s="132" t="s">
        <v>479</v>
      </c>
      <c r="F227" s="133" t="s">
        <v>480</v>
      </c>
      <c r="G227" s="134" t="s">
        <v>481</v>
      </c>
      <c r="H227" s="135">
        <v>10</v>
      </c>
      <c r="I227" s="136"/>
      <c r="J227" s="137">
        <f>ROUND(I227*H227,2)</f>
        <v>0</v>
      </c>
      <c r="K227" s="133" t="s">
        <v>19</v>
      </c>
      <c r="L227" s="32"/>
      <c r="M227" s="138" t="s">
        <v>19</v>
      </c>
      <c r="N227" s="139" t="s">
        <v>43</v>
      </c>
      <c r="P227" s="140">
        <f>O227*H227</f>
        <v>0</v>
      </c>
      <c r="Q227" s="140">
        <v>0</v>
      </c>
      <c r="R227" s="140">
        <f>Q227*H227</f>
        <v>0</v>
      </c>
      <c r="S227" s="140">
        <v>0</v>
      </c>
      <c r="T227" s="141">
        <f>S227*H227</f>
        <v>0</v>
      </c>
      <c r="AR227" s="142" t="s">
        <v>482</v>
      </c>
      <c r="AT227" s="142" t="s">
        <v>154</v>
      </c>
      <c r="AU227" s="142" t="s">
        <v>81</v>
      </c>
      <c r="AY227" s="17" t="s">
        <v>152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7" t="s">
        <v>79</v>
      </c>
      <c r="BK227" s="143">
        <f>ROUND(I227*H227,2)</f>
        <v>0</v>
      </c>
      <c r="BL227" s="17" t="s">
        <v>482</v>
      </c>
      <c r="BM227" s="142" t="s">
        <v>1145</v>
      </c>
    </row>
    <row r="228" spans="2:65" s="12" customFormat="1" x14ac:dyDescent="0.2">
      <c r="B228" s="148"/>
      <c r="D228" s="149" t="s">
        <v>163</v>
      </c>
      <c r="E228" s="150" t="s">
        <v>19</v>
      </c>
      <c r="F228" s="151" t="s">
        <v>484</v>
      </c>
      <c r="H228" s="150" t="s">
        <v>19</v>
      </c>
      <c r="I228" s="152"/>
      <c r="L228" s="148"/>
      <c r="M228" s="153"/>
      <c r="T228" s="154"/>
      <c r="AT228" s="150" t="s">
        <v>163</v>
      </c>
      <c r="AU228" s="150" t="s">
        <v>81</v>
      </c>
      <c r="AV228" s="12" t="s">
        <v>79</v>
      </c>
      <c r="AW228" s="12" t="s">
        <v>33</v>
      </c>
      <c r="AX228" s="12" t="s">
        <v>72</v>
      </c>
      <c r="AY228" s="150" t="s">
        <v>152</v>
      </c>
    </row>
    <row r="229" spans="2:65" s="13" customFormat="1" x14ac:dyDescent="0.2">
      <c r="B229" s="155"/>
      <c r="D229" s="149" t="s">
        <v>163</v>
      </c>
      <c r="E229" s="156" t="s">
        <v>19</v>
      </c>
      <c r="F229" s="157" t="s">
        <v>219</v>
      </c>
      <c r="H229" s="158">
        <v>10</v>
      </c>
      <c r="I229" s="159"/>
      <c r="L229" s="155"/>
      <c r="M229" s="160"/>
      <c r="T229" s="161"/>
      <c r="AT229" s="156" t="s">
        <v>163</v>
      </c>
      <c r="AU229" s="156" t="s">
        <v>81</v>
      </c>
      <c r="AV229" s="13" t="s">
        <v>81</v>
      </c>
      <c r="AW229" s="13" t="s">
        <v>33</v>
      </c>
      <c r="AX229" s="13" t="s">
        <v>79</v>
      </c>
      <c r="AY229" s="156" t="s">
        <v>152</v>
      </c>
    </row>
    <row r="230" spans="2:65" s="1" customFormat="1" ht="16.5" customHeight="1" x14ac:dyDescent="0.2">
      <c r="B230" s="32"/>
      <c r="C230" s="131" t="s">
        <v>381</v>
      </c>
      <c r="D230" s="131" t="s">
        <v>154</v>
      </c>
      <c r="E230" s="132" t="s">
        <v>486</v>
      </c>
      <c r="F230" s="133" t="s">
        <v>487</v>
      </c>
      <c r="G230" s="134" t="s">
        <v>481</v>
      </c>
      <c r="H230" s="135">
        <v>10</v>
      </c>
      <c r="I230" s="136"/>
      <c r="J230" s="137">
        <f>ROUND(I230*H230,2)</f>
        <v>0</v>
      </c>
      <c r="K230" s="133" t="s">
        <v>19</v>
      </c>
      <c r="L230" s="32"/>
      <c r="M230" s="138" t="s">
        <v>19</v>
      </c>
      <c r="N230" s="139" t="s">
        <v>43</v>
      </c>
      <c r="P230" s="140">
        <f>O230*H230</f>
        <v>0</v>
      </c>
      <c r="Q230" s="140">
        <v>0</v>
      </c>
      <c r="R230" s="140">
        <f>Q230*H230</f>
        <v>0</v>
      </c>
      <c r="S230" s="140">
        <v>0</v>
      </c>
      <c r="T230" s="141">
        <f>S230*H230</f>
        <v>0</v>
      </c>
      <c r="AR230" s="142" t="s">
        <v>482</v>
      </c>
      <c r="AT230" s="142" t="s">
        <v>154</v>
      </c>
      <c r="AU230" s="142" t="s">
        <v>81</v>
      </c>
      <c r="AY230" s="17" t="s">
        <v>152</v>
      </c>
      <c r="BE230" s="143">
        <f>IF(N230="základní",J230,0)</f>
        <v>0</v>
      </c>
      <c r="BF230" s="143">
        <f>IF(N230="snížená",J230,0)</f>
        <v>0</v>
      </c>
      <c r="BG230" s="143">
        <f>IF(N230="zákl. přenesená",J230,0)</f>
        <v>0</v>
      </c>
      <c r="BH230" s="143">
        <f>IF(N230="sníž. přenesená",J230,0)</f>
        <v>0</v>
      </c>
      <c r="BI230" s="143">
        <f>IF(N230="nulová",J230,0)</f>
        <v>0</v>
      </c>
      <c r="BJ230" s="17" t="s">
        <v>79</v>
      </c>
      <c r="BK230" s="143">
        <f>ROUND(I230*H230,2)</f>
        <v>0</v>
      </c>
      <c r="BL230" s="17" t="s">
        <v>482</v>
      </c>
      <c r="BM230" s="142" t="s">
        <v>1146</v>
      </c>
    </row>
    <row r="231" spans="2:65" s="1" customFormat="1" ht="16.5" customHeight="1" x14ac:dyDescent="0.2">
      <c r="B231" s="32"/>
      <c r="C231" s="131" t="s">
        <v>386</v>
      </c>
      <c r="D231" s="131" t="s">
        <v>154</v>
      </c>
      <c r="E231" s="132" t="s">
        <v>490</v>
      </c>
      <c r="F231" s="133" t="s">
        <v>491</v>
      </c>
      <c r="G231" s="134" t="s">
        <v>481</v>
      </c>
      <c r="H231" s="135">
        <v>10</v>
      </c>
      <c r="I231" s="136"/>
      <c r="J231" s="137">
        <f>ROUND(I231*H231,2)</f>
        <v>0</v>
      </c>
      <c r="K231" s="133" t="s">
        <v>19</v>
      </c>
      <c r="L231" s="32"/>
      <c r="M231" s="138" t="s">
        <v>19</v>
      </c>
      <c r="N231" s="139" t="s">
        <v>43</v>
      </c>
      <c r="P231" s="140">
        <f>O231*H231</f>
        <v>0</v>
      </c>
      <c r="Q231" s="140">
        <v>0</v>
      </c>
      <c r="R231" s="140">
        <f>Q231*H231</f>
        <v>0</v>
      </c>
      <c r="S231" s="140">
        <v>0</v>
      </c>
      <c r="T231" s="141">
        <f>S231*H231</f>
        <v>0</v>
      </c>
      <c r="AR231" s="142" t="s">
        <v>482</v>
      </c>
      <c r="AT231" s="142" t="s">
        <v>154</v>
      </c>
      <c r="AU231" s="142" t="s">
        <v>81</v>
      </c>
      <c r="AY231" s="17" t="s">
        <v>152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7" t="s">
        <v>79</v>
      </c>
      <c r="BK231" s="143">
        <f>ROUND(I231*H231,2)</f>
        <v>0</v>
      </c>
      <c r="BL231" s="17" t="s">
        <v>482</v>
      </c>
      <c r="BM231" s="142" t="s">
        <v>1147</v>
      </c>
    </row>
    <row r="232" spans="2:65" s="12" customFormat="1" x14ac:dyDescent="0.2">
      <c r="B232" s="148"/>
      <c r="D232" s="149" t="s">
        <v>163</v>
      </c>
      <c r="E232" s="150" t="s">
        <v>19</v>
      </c>
      <c r="F232" s="151" t="s">
        <v>493</v>
      </c>
      <c r="H232" s="150" t="s">
        <v>19</v>
      </c>
      <c r="I232" s="152"/>
      <c r="L232" s="148"/>
      <c r="M232" s="153"/>
      <c r="T232" s="154"/>
      <c r="AT232" s="150" t="s">
        <v>163</v>
      </c>
      <c r="AU232" s="150" t="s">
        <v>81</v>
      </c>
      <c r="AV232" s="12" t="s">
        <v>79</v>
      </c>
      <c r="AW232" s="12" t="s">
        <v>33</v>
      </c>
      <c r="AX232" s="12" t="s">
        <v>72</v>
      </c>
      <c r="AY232" s="150" t="s">
        <v>152</v>
      </c>
    </row>
    <row r="233" spans="2:65" s="13" customFormat="1" x14ac:dyDescent="0.2">
      <c r="B233" s="155"/>
      <c r="D233" s="149" t="s">
        <v>163</v>
      </c>
      <c r="E233" s="156" t="s">
        <v>19</v>
      </c>
      <c r="F233" s="157" t="s">
        <v>219</v>
      </c>
      <c r="H233" s="158">
        <v>10</v>
      </c>
      <c r="I233" s="159"/>
      <c r="L233" s="155"/>
      <c r="M233" s="160"/>
      <c r="T233" s="161"/>
      <c r="AT233" s="156" t="s">
        <v>163</v>
      </c>
      <c r="AU233" s="156" t="s">
        <v>81</v>
      </c>
      <c r="AV233" s="13" t="s">
        <v>81</v>
      </c>
      <c r="AW233" s="13" t="s">
        <v>33</v>
      </c>
      <c r="AX233" s="13" t="s">
        <v>79</v>
      </c>
      <c r="AY233" s="156" t="s">
        <v>152</v>
      </c>
    </row>
    <row r="234" spans="2:65" s="11" customFormat="1" ht="22.9" customHeight="1" x14ac:dyDescent="0.2">
      <c r="B234" s="119"/>
      <c r="D234" s="120" t="s">
        <v>71</v>
      </c>
      <c r="E234" s="129" t="s">
        <v>494</v>
      </c>
      <c r="F234" s="129" t="s">
        <v>495</v>
      </c>
      <c r="I234" s="122"/>
      <c r="J234" s="130">
        <f>BK234</f>
        <v>0</v>
      </c>
      <c r="L234" s="119"/>
      <c r="M234" s="124"/>
      <c r="P234" s="125">
        <f>SUM(P235:P241)</f>
        <v>0</v>
      </c>
      <c r="R234" s="125">
        <f>SUM(R235:R241)</f>
        <v>0</v>
      </c>
      <c r="T234" s="126">
        <f>SUM(T235:T241)</f>
        <v>0</v>
      </c>
      <c r="AR234" s="120" t="s">
        <v>183</v>
      </c>
      <c r="AT234" s="127" t="s">
        <v>71</v>
      </c>
      <c r="AU234" s="127" t="s">
        <v>79</v>
      </c>
      <c r="AY234" s="120" t="s">
        <v>152</v>
      </c>
      <c r="BK234" s="128">
        <f>SUM(BK235:BK241)</f>
        <v>0</v>
      </c>
    </row>
    <row r="235" spans="2:65" s="1" customFormat="1" ht="16.5" customHeight="1" x14ac:dyDescent="0.2">
      <c r="B235" s="32"/>
      <c r="C235" s="131" t="s">
        <v>391</v>
      </c>
      <c r="D235" s="131" t="s">
        <v>154</v>
      </c>
      <c r="E235" s="132" t="s">
        <v>497</v>
      </c>
      <c r="F235" s="133" t="s">
        <v>498</v>
      </c>
      <c r="G235" s="134" t="s">
        <v>400</v>
      </c>
      <c r="H235" s="135">
        <v>1</v>
      </c>
      <c r="I235" s="136"/>
      <c r="J235" s="137">
        <f>ROUND(I235*H235,2)</f>
        <v>0</v>
      </c>
      <c r="K235" s="133" t="s">
        <v>19</v>
      </c>
      <c r="L235" s="32"/>
      <c r="M235" s="138" t="s">
        <v>19</v>
      </c>
      <c r="N235" s="139" t="s">
        <v>43</v>
      </c>
      <c r="P235" s="140">
        <f>O235*H235</f>
        <v>0</v>
      </c>
      <c r="Q235" s="140">
        <v>0</v>
      </c>
      <c r="R235" s="140">
        <f>Q235*H235</f>
        <v>0</v>
      </c>
      <c r="S235" s="140">
        <v>0</v>
      </c>
      <c r="T235" s="141">
        <f>S235*H235</f>
        <v>0</v>
      </c>
      <c r="AR235" s="142" t="s">
        <v>482</v>
      </c>
      <c r="AT235" s="142" t="s">
        <v>154</v>
      </c>
      <c r="AU235" s="142" t="s">
        <v>81</v>
      </c>
      <c r="AY235" s="17" t="s">
        <v>152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7" t="s">
        <v>79</v>
      </c>
      <c r="BK235" s="143">
        <f>ROUND(I235*H235,2)</f>
        <v>0</v>
      </c>
      <c r="BL235" s="17" t="s">
        <v>482</v>
      </c>
      <c r="BM235" s="142" t="s">
        <v>1148</v>
      </c>
    </row>
    <row r="236" spans="2:65" s="1" customFormat="1" ht="16.5" customHeight="1" x14ac:dyDescent="0.2">
      <c r="B236" s="32"/>
      <c r="C236" s="131" t="s">
        <v>397</v>
      </c>
      <c r="D236" s="131" t="s">
        <v>154</v>
      </c>
      <c r="E236" s="132" t="s">
        <v>501</v>
      </c>
      <c r="F236" s="133" t="s">
        <v>502</v>
      </c>
      <c r="G236" s="134" t="s">
        <v>503</v>
      </c>
      <c r="H236" s="135">
        <v>1</v>
      </c>
      <c r="I236" s="136"/>
      <c r="J236" s="137">
        <f>ROUND(I236*H236,2)</f>
        <v>0</v>
      </c>
      <c r="K236" s="133" t="s">
        <v>19</v>
      </c>
      <c r="L236" s="32"/>
      <c r="M236" s="138" t="s">
        <v>19</v>
      </c>
      <c r="N236" s="139" t="s">
        <v>43</v>
      </c>
      <c r="P236" s="140">
        <f>O236*H236</f>
        <v>0</v>
      </c>
      <c r="Q236" s="140">
        <v>0</v>
      </c>
      <c r="R236" s="140">
        <f>Q236*H236</f>
        <v>0</v>
      </c>
      <c r="S236" s="140">
        <v>0</v>
      </c>
      <c r="T236" s="141">
        <f>S236*H236</f>
        <v>0</v>
      </c>
      <c r="AR236" s="142" t="s">
        <v>482</v>
      </c>
      <c r="AT236" s="142" t="s">
        <v>154</v>
      </c>
      <c r="AU236" s="142" t="s">
        <v>81</v>
      </c>
      <c r="AY236" s="17" t="s">
        <v>152</v>
      </c>
      <c r="BE236" s="143">
        <f>IF(N236="základní",J236,0)</f>
        <v>0</v>
      </c>
      <c r="BF236" s="143">
        <f>IF(N236="snížená",J236,0)</f>
        <v>0</v>
      </c>
      <c r="BG236" s="143">
        <f>IF(N236="zákl. přenesená",J236,0)</f>
        <v>0</v>
      </c>
      <c r="BH236" s="143">
        <f>IF(N236="sníž. přenesená",J236,0)</f>
        <v>0</v>
      </c>
      <c r="BI236" s="143">
        <f>IF(N236="nulová",J236,0)</f>
        <v>0</v>
      </c>
      <c r="BJ236" s="17" t="s">
        <v>79</v>
      </c>
      <c r="BK236" s="143">
        <f>ROUND(I236*H236,2)</f>
        <v>0</v>
      </c>
      <c r="BL236" s="17" t="s">
        <v>482</v>
      </c>
      <c r="BM236" s="142" t="s">
        <v>1149</v>
      </c>
    </row>
    <row r="237" spans="2:65" s="13" customFormat="1" x14ac:dyDescent="0.2">
      <c r="B237" s="155"/>
      <c r="D237" s="149" t="s">
        <v>163</v>
      </c>
      <c r="E237" s="156" t="s">
        <v>19</v>
      </c>
      <c r="F237" s="157" t="s">
        <v>79</v>
      </c>
      <c r="H237" s="158">
        <v>1</v>
      </c>
      <c r="I237" s="159"/>
      <c r="L237" s="155"/>
      <c r="M237" s="160"/>
      <c r="T237" s="161"/>
      <c r="AT237" s="156" t="s">
        <v>163</v>
      </c>
      <c r="AU237" s="156" t="s">
        <v>81</v>
      </c>
      <c r="AV237" s="13" t="s">
        <v>81</v>
      </c>
      <c r="AW237" s="13" t="s">
        <v>33</v>
      </c>
      <c r="AX237" s="13" t="s">
        <v>79</v>
      </c>
      <c r="AY237" s="156" t="s">
        <v>152</v>
      </c>
    </row>
    <row r="238" spans="2:65" s="1" customFormat="1" ht="16.5" customHeight="1" x14ac:dyDescent="0.2">
      <c r="B238" s="32"/>
      <c r="C238" s="131" t="s">
        <v>404</v>
      </c>
      <c r="D238" s="131" t="s">
        <v>154</v>
      </c>
      <c r="E238" s="132" t="s">
        <v>506</v>
      </c>
      <c r="F238" s="133" t="s">
        <v>507</v>
      </c>
      <c r="G238" s="134" t="s">
        <v>503</v>
      </c>
      <c r="H238" s="135">
        <v>1</v>
      </c>
      <c r="I238" s="136"/>
      <c r="J238" s="137">
        <f>ROUND(I238*H238,2)</f>
        <v>0</v>
      </c>
      <c r="K238" s="133" t="s">
        <v>19</v>
      </c>
      <c r="L238" s="32"/>
      <c r="M238" s="138" t="s">
        <v>19</v>
      </c>
      <c r="N238" s="139" t="s">
        <v>43</v>
      </c>
      <c r="P238" s="140">
        <f>O238*H238</f>
        <v>0</v>
      </c>
      <c r="Q238" s="140">
        <v>0</v>
      </c>
      <c r="R238" s="140">
        <f>Q238*H238</f>
        <v>0</v>
      </c>
      <c r="S238" s="140">
        <v>0</v>
      </c>
      <c r="T238" s="141">
        <f>S238*H238</f>
        <v>0</v>
      </c>
      <c r="AR238" s="142" t="s">
        <v>482</v>
      </c>
      <c r="AT238" s="142" t="s">
        <v>154</v>
      </c>
      <c r="AU238" s="142" t="s">
        <v>81</v>
      </c>
      <c r="AY238" s="17" t="s">
        <v>152</v>
      </c>
      <c r="BE238" s="143">
        <f>IF(N238="základní",J238,0)</f>
        <v>0</v>
      </c>
      <c r="BF238" s="143">
        <f>IF(N238="snížená",J238,0)</f>
        <v>0</v>
      </c>
      <c r="BG238" s="143">
        <f>IF(N238="zákl. přenesená",J238,0)</f>
        <v>0</v>
      </c>
      <c r="BH238" s="143">
        <f>IF(N238="sníž. přenesená",J238,0)</f>
        <v>0</v>
      </c>
      <c r="BI238" s="143">
        <f>IF(N238="nulová",J238,0)</f>
        <v>0</v>
      </c>
      <c r="BJ238" s="17" t="s">
        <v>79</v>
      </c>
      <c r="BK238" s="143">
        <f>ROUND(I238*H238,2)</f>
        <v>0</v>
      </c>
      <c r="BL238" s="17" t="s">
        <v>482</v>
      </c>
      <c r="BM238" s="142" t="s">
        <v>1150</v>
      </c>
    </row>
    <row r="239" spans="2:65" s="12" customFormat="1" x14ac:dyDescent="0.2">
      <c r="B239" s="148"/>
      <c r="D239" s="149" t="s">
        <v>163</v>
      </c>
      <c r="E239" s="150" t="s">
        <v>19</v>
      </c>
      <c r="F239" s="151" t="s">
        <v>509</v>
      </c>
      <c r="H239" s="150" t="s">
        <v>19</v>
      </c>
      <c r="I239" s="152"/>
      <c r="L239" s="148"/>
      <c r="M239" s="153"/>
      <c r="T239" s="154"/>
      <c r="AT239" s="150" t="s">
        <v>163</v>
      </c>
      <c r="AU239" s="150" t="s">
        <v>81</v>
      </c>
      <c r="AV239" s="12" t="s">
        <v>79</v>
      </c>
      <c r="AW239" s="12" t="s">
        <v>33</v>
      </c>
      <c r="AX239" s="12" t="s">
        <v>72</v>
      </c>
      <c r="AY239" s="150" t="s">
        <v>152</v>
      </c>
    </row>
    <row r="240" spans="2:65" s="13" customFormat="1" x14ac:dyDescent="0.2">
      <c r="B240" s="155"/>
      <c r="D240" s="149" t="s">
        <v>163</v>
      </c>
      <c r="E240" s="156" t="s">
        <v>19</v>
      </c>
      <c r="F240" s="157" t="s">
        <v>79</v>
      </c>
      <c r="H240" s="158">
        <v>1</v>
      </c>
      <c r="I240" s="159"/>
      <c r="L240" s="155"/>
      <c r="M240" s="160"/>
      <c r="T240" s="161"/>
      <c r="AT240" s="156" t="s">
        <v>163</v>
      </c>
      <c r="AU240" s="156" t="s">
        <v>81</v>
      </c>
      <c r="AV240" s="13" t="s">
        <v>81</v>
      </c>
      <c r="AW240" s="13" t="s">
        <v>33</v>
      </c>
      <c r="AX240" s="13" t="s">
        <v>79</v>
      </c>
      <c r="AY240" s="156" t="s">
        <v>152</v>
      </c>
    </row>
    <row r="241" spans="2:65" s="1" customFormat="1" ht="16.5" customHeight="1" x14ac:dyDescent="0.2">
      <c r="B241" s="32"/>
      <c r="C241" s="131" t="s">
        <v>411</v>
      </c>
      <c r="D241" s="131" t="s">
        <v>154</v>
      </c>
      <c r="E241" s="132" t="s">
        <v>511</v>
      </c>
      <c r="F241" s="133" t="s">
        <v>512</v>
      </c>
      <c r="G241" s="134" t="s">
        <v>407</v>
      </c>
      <c r="H241" s="135">
        <v>1</v>
      </c>
      <c r="I241" s="136"/>
      <c r="J241" s="137">
        <f>ROUND(I241*H241,2)</f>
        <v>0</v>
      </c>
      <c r="K241" s="133" t="s">
        <v>19</v>
      </c>
      <c r="L241" s="32"/>
      <c r="M241" s="138" t="s">
        <v>19</v>
      </c>
      <c r="N241" s="139" t="s">
        <v>43</v>
      </c>
      <c r="P241" s="140">
        <f>O241*H241</f>
        <v>0</v>
      </c>
      <c r="Q241" s="140">
        <v>0</v>
      </c>
      <c r="R241" s="140">
        <f>Q241*H241</f>
        <v>0</v>
      </c>
      <c r="S241" s="140">
        <v>0</v>
      </c>
      <c r="T241" s="141">
        <f>S241*H241</f>
        <v>0</v>
      </c>
      <c r="AR241" s="142" t="s">
        <v>482</v>
      </c>
      <c r="AT241" s="142" t="s">
        <v>154</v>
      </c>
      <c r="AU241" s="142" t="s">
        <v>81</v>
      </c>
      <c r="AY241" s="17" t="s">
        <v>152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7" t="s">
        <v>79</v>
      </c>
      <c r="BK241" s="143">
        <f>ROUND(I241*H241,2)</f>
        <v>0</v>
      </c>
      <c r="BL241" s="17" t="s">
        <v>482</v>
      </c>
      <c r="BM241" s="142" t="s">
        <v>1151</v>
      </c>
    </row>
    <row r="242" spans="2:65" s="11" customFormat="1" ht="22.9" customHeight="1" x14ac:dyDescent="0.2">
      <c r="B242" s="119"/>
      <c r="D242" s="120" t="s">
        <v>71</v>
      </c>
      <c r="E242" s="129" t="s">
        <v>514</v>
      </c>
      <c r="F242" s="129" t="s">
        <v>515</v>
      </c>
      <c r="I242" s="122"/>
      <c r="J242" s="130">
        <f>BK242</f>
        <v>0</v>
      </c>
      <c r="L242" s="119"/>
      <c r="M242" s="124"/>
      <c r="P242" s="125">
        <f>P243</f>
        <v>0</v>
      </c>
      <c r="R242" s="125">
        <f>R243</f>
        <v>0</v>
      </c>
      <c r="T242" s="126">
        <f>T243</f>
        <v>0</v>
      </c>
      <c r="AR242" s="120" t="s">
        <v>183</v>
      </c>
      <c r="AT242" s="127" t="s">
        <v>71</v>
      </c>
      <c r="AU242" s="127" t="s">
        <v>79</v>
      </c>
      <c r="AY242" s="120" t="s">
        <v>152</v>
      </c>
      <c r="BK242" s="128">
        <f>BK243</f>
        <v>0</v>
      </c>
    </row>
    <row r="243" spans="2:65" s="1" customFormat="1" ht="16.5" customHeight="1" x14ac:dyDescent="0.2">
      <c r="B243" s="32"/>
      <c r="C243" s="131" t="s">
        <v>415</v>
      </c>
      <c r="D243" s="131" t="s">
        <v>154</v>
      </c>
      <c r="E243" s="132" t="s">
        <v>517</v>
      </c>
      <c r="F243" s="133" t="s">
        <v>518</v>
      </c>
      <c r="G243" s="134" t="s">
        <v>400</v>
      </c>
      <c r="H243" s="135">
        <v>1</v>
      </c>
      <c r="I243" s="136"/>
      <c r="J243" s="137">
        <f>ROUND(I243*H243,2)</f>
        <v>0</v>
      </c>
      <c r="K243" s="133" t="s">
        <v>19</v>
      </c>
      <c r="L243" s="32"/>
      <c r="M243" s="180" t="s">
        <v>19</v>
      </c>
      <c r="N243" s="181" t="s">
        <v>43</v>
      </c>
      <c r="O243" s="182"/>
      <c r="P243" s="183">
        <f>O243*H243</f>
        <v>0</v>
      </c>
      <c r="Q243" s="183">
        <v>0</v>
      </c>
      <c r="R243" s="183">
        <f>Q243*H243</f>
        <v>0</v>
      </c>
      <c r="S243" s="183">
        <v>0</v>
      </c>
      <c r="T243" s="184">
        <f>S243*H243</f>
        <v>0</v>
      </c>
      <c r="AR243" s="142" t="s">
        <v>482</v>
      </c>
      <c r="AT243" s="142" t="s">
        <v>154</v>
      </c>
      <c r="AU243" s="142" t="s">
        <v>81</v>
      </c>
      <c r="AY243" s="17" t="s">
        <v>152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7" t="s">
        <v>79</v>
      </c>
      <c r="BK243" s="143">
        <f>ROUND(I243*H243,2)</f>
        <v>0</v>
      </c>
      <c r="BL243" s="17" t="s">
        <v>482</v>
      </c>
      <c r="BM243" s="142" t="s">
        <v>1152</v>
      </c>
    </row>
    <row r="244" spans="2:65" s="1" customFormat="1" ht="6.95" customHeight="1" x14ac:dyDescent="0.2">
      <c r="B244" s="41"/>
      <c r="C244" s="42"/>
      <c r="D244" s="42"/>
      <c r="E244" s="42"/>
      <c r="F244" s="42"/>
      <c r="G244" s="42"/>
      <c r="H244" s="42"/>
      <c r="I244" s="42"/>
      <c r="J244" s="42"/>
      <c r="K244" s="42"/>
      <c r="L244" s="32"/>
    </row>
  </sheetData>
  <sheetProtection algorithmName="SHA-512" hashValue="xMI0AXwIf2FP2IxcHiZck7+5LNDwJtSE7SP0vkIX6takIVipNJNVN3FWgq1iSJY6jnrZz7/YH9WDGZlfvXY9nw==" saltValue="sPJNqu6vH8oqiIGvuOwYXJJQLBDfJspNuEKRVBtDvQdhZQ03ogKVrOwvmc4chu+TXNEKUGyqiGZr7vuSp57RWw==" spinCount="100000" sheet="1" objects="1" scenarios="1" formatColumns="0" formatRows="0" autoFilter="0"/>
  <autoFilter ref="C94:K243" xr:uid="{00000000-0009-0000-0000-00000A000000}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hyperlinks>
    <hyperlink ref="F99" r:id="rId1" xr:uid="{00000000-0004-0000-0A00-000000000000}"/>
    <hyperlink ref="F103" r:id="rId2" xr:uid="{00000000-0004-0000-0A00-000001000000}"/>
    <hyperlink ref="F107" r:id="rId3" xr:uid="{00000000-0004-0000-0A00-000002000000}"/>
    <hyperlink ref="F111" r:id="rId4" xr:uid="{00000000-0004-0000-0A00-000003000000}"/>
    <hyperlink ref="F114" r:id="rId5" xr:uid="{00000000-0004-0000-0A00-000004000000}"/>
    <hyperlink ref="F120" r:id="rId6" xr:uid="{00000000-0004-0000-0A00-000005000000}"/>
    <hyperlink ref="F123" r:id="rId7" xr:uid="{00000000-0004-0000-0A00-000006000000}"/>
    <hyperlink ref="F126" r:id="rId8" xr:uid="{00000000-0004-0000-0A00-000007000000}"/>
    <hyperlink ref="F128" r:id="rId9" xr:uid="{00000000-0004-0000-0A00-000008000000}"/>
    <hyperlink ref="F134" r:id="rId10" xr:uid="{00000000-0004-0000-0A00-000009000000}"/>
    <hyperlink ref="F137" r:id="rId11" xr:uid="{00000000-0004-0000-0A00-00000A000000}"/>
    <hyperlink ref="F140" r:id="rId12" xr:uid="{00000000-0004-0000-0A00-00000B000000}"/>
    <hyperlink ref="F145" r:id="rId13" xr:uid="{00000000-0004-0000-0A00-00000C000000}"/>
    <hyperlink ref="F149" r:id="rId14" xr:uid="{00000000-0004-0000-0A00-00000D000000}"/>
    <hyperlink ref="F156" r:id="rId15" xr:uid="{00000000-0004-0000-0A00-00000E000000}"/>
    <hyperlink ref="F160" r:id="rId16" xr:uid="{00000000-0004-0000-0A00-00000F000000}"/>
    <hyperlink ref="F164" r:id="rId17" xr:uid="{00000000-0004-0000-0A00-000010000000}"/>
    <hyperlink ref="F171" r:id="rId18" xr:uid="{00000000-0004-0000-0A00-000011000000}"/>
    <hyperlink ref="F175" r:id="rId19" xr:uid="{00000000-0004-0000-0A00-000012000000}"/>
    <hyperlink ref="F182" r:id="rId20" xr:uid="{00000000-0004-0000-0A00-000013000000}"/>
    <hyperlink ref="F190" r:id="rId21" xr:uid="{00000000-0004-0000-0A00-000014000000}"/>
    <hyperlink ref="F196" r:id="rId22" xr:uid="{00000000-0004-0000-0A00-000015000000}"/>
    <hyperlink ref="F198" r:id="rId23" xr:uid="{00000000-0004-0000-0A00-000016000000}"/>
    <hyperlink ref="F202" r:id="rId24" xr:uid="{00000000-0004-0000-0A00-000017000000}"/>
    <hyperlink ref="F206" r:id="rId25" xr:uid="{00000000-0004-0000-0A00-000018000000}"/>
    <hyperlink ref="F208" r:id="rId26" xr:uid="{00000000-0004-0000-0A00-000019000000}"/>
    <hyperlink ref="F211" r:id="rId27" xr:uid="{00000000-0004-0000-0A00-00001A000000}"/>
    <hyperlink ref="F213" r:id="rId28" xr:uid="{00000000-0004-0000-0A00-00001B000000}"/>
    <hyperlink ref="F218" r:id="rId29" xr:uid="{00000000-0004-0000-0A00-00001C000000}"/>
    <hyperlink ref="F220" r:id="rId30" xr:uid="{00000000-0004-0000-0A00-00001D000000}"/>
    <hyperlink ref="F224" r:id="rId31" xr:uid="{00000000-0004-0000-0A00-00001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1.25" x14ac:dyDescent="0.2"/>
  <cols>
    <col min="1" max="1" width="8.33203125" style="185" customWidth="1"/>
    <col min="2" max="2" width="1.6640625" style="185" customWidth="1"/>
    <col min="3" max="4" width="5" style="185" customWidth="1"/>
    <col min="5" max="5" width="11.6640625" style="185" customWidth="1"/>
    <col min="6" max="6" width="9.1640625" style="185" customWidth="1"/>
    <col min="7" max="7" width="5" style="185" customWidth="1"/>
    <col min="8" max="8" width="77.83203125" style="185" customWidth="1"/>
    <col min="9" max="10" width="20" style="185" customWidth="1"/>
    <col min="11" max="11" width="1.6640625" style="185" customWidth="1"/>
  </cols>
  <sheetData>
    <row r="1" spans="2:11" customFormat="1" ht="37.5" customHeight="1" x14ac:dyDescent="0.2"/>
    <row r="2" spans="2:11" customFormat="1" ht="7.5" customHeight="1" x14ac:dyDescent="0.2">
      <c r="B2" s="186"/>
      <c r="C2" s="187"/>
      <c r="D2" s="187"/>
      <c r="E2" s="187"/>
      <c r="F2" s="187"/>
      <c r="G2" s="187"/>
      <c r="H2" s="187"/>
      <c r="I2" s="187"/>
      <c r="J2" s="187"/>
      <c r="K2" s="188"/>
    </row>
    <row r="3" spans="2:11" s="15" customFormat="1" ht="45" customHeight="1" x14ac:dyDescent="0.2">
      <c r="B3" s="189"/>
      <c r="C3" s="319" t="s">
        <v>1174</v>
      </c>
      <c r="D3" s="319"/>
      <c r="E3" s="319"/>
      <c r="F3" s="319"/>
      <c r="G3" s="319"/>
      <c r="H3" s="319"/>
      <c r="I3" s="319"/>
      <c r="J3" s="319"/>
      <c r="K3" s="190"/>
    </row>
    <row r="4" spans="2:11" customFormat="1" ht="25.5" customHeight="1" x14ac:dyDescent="0.3">
      <c r="B4" s="191"/>
      <c r="C4" s="324" t="s">
        <v>1175</v>
      </c>
      <c r="D4" s="324"/>
      <c r="E4" s="324"/>
      <c r="F4" s="324"/>
      <c r="G4" s="324"/>
      <c r="H4" s="324"/>
      <c r="I4" s="324"/>
      <c r="J4" s="324"/>
      <c r="K4" s="192"/>
    </row>
    <row r="5" spans="2:11" customFormat="1" ht="5.25" customHeight="1" x14ac:dyDescent="0.2">
      <c r="B5" s="191"/>
      <c r="C5" s="193"/>
      <c r="D5" s="193"/>
      <c r="E5" s="193"/>
      <c r="F5" s="193"/>
      <c r="G5" s="193"/>
      <c r="H5" s="193"/>
      <c r="I5" s="193"/>
      <c r="J5" s="193"/>
      <c r="K5" s="192"/>
    </row>
    <row r="6" spans="2:11" customFormat="1" ht="15" customHeight="1" x14ac:dyDescent="0.2">
      <c r="B6" s="191"/>
      <c r="C6" s="323" t="s">
        <v>1176</v>
      </c>
      <c r="D6" s="323"/>
      <c r="E6" s="323"/>
      <c r="F6" s="323"/>
      <c r="G6" s="323"/>
      <c r="H6" s="323"/>
      <c r="I6" s="323"/>
      <c r="J6" s="323"/>
      <c r="K6" s="192"/>
    </row>
    <row r="7" spans="2:11" customFormat="1" ht="15" customHeight="1" x14ac:dyDescent="0.2">
      <c r="B7" s="195"/>
      <c r="C7" s="323" t="s">
        <v>1177</v>
      </c>
      <c r="D7" s="323"/>
      <c r="E7" s="323"/>
      <c r="F7" s="323"/>
      <c r="G7" s="323"/>
      <c r="H7" s="323"/>
      <c r="I7" s="323"/>
      <c r="J7" s="323"/>
      <c r="K7" s="192"/>
    </row>
    <row r="8" spans="2:11" customFormat="1" ht="12.75" customHeight="1" x14ac:dyDescent="0.2">
      <c r="B8" s="195"/>
      <c r="C8" s="194"/>
      <c r="D8" s="194"/>
      <c r="E8" s="194"/>
      <c r="F8" s="194"/>
      <c r="G8" s="194"/>
      <c r="H8" s="194"/>
      <c r="I8" s="194"/>
      <c r="J8" s="194"/>
      <c r="K8" s="192"/>
    </row>
    <row r="9" spans="2:11" customFormat="1" ht="15" customHeight="1" x14ac:dyDescent="0.2">
      <c r="B9" s="195"/>
      <c r="C9" s="323" t="s">
        <v>1178</v>
      </c>
      <c r="D9" s="323"/>
      <c r="E9" s="323"/>
      <c r="F9" s="323"/>
      <c r="G9" s="323"/>
      <c r="H9" s="323"/>
      <c r="I9" s="323"/>
      <c r="J9" s="323"/>
      <c r="K9" s="192"/>
    </row>
    <row r="10" spans="2:11" customFormat="1" ht="15" customHeight="1" x14ac:dyDescent="0.2">
      <c r="B10" s="195"/>
      <c r="C10" s="194"/>
      <c r="D10" s="323" t="s">
        <v>1179</v>
      </c>
      <c r="E10" s="323"/>
      <c r="F10" s="323"/>
      <c r="G10" s="323"/>
      <c r="H10" s="323"/>
      <c r="I10" s="323"/>
      <c r="J10" s="323"/>
      <c r="K10" s="192"/>
    </row>
    <row r="11" spans="2:11" customFormat="1" ht="15" customHeight="1" x14ac:dyDescent="0.2">
      <c r="B11" s="195"/>
      <c r="C11" s="196"/>
      <c r="D11" s="323" t="s">
        <v>1180</v>
      </c>
      <c r="E11" s="323"/>
      <c r="F11" s="323"/>
      <c r="G11" s="323"/>
      <c r="H11" s="323"/>
      <c r="I11" s="323"/>
      <c r="J11" s="323"/>
      <c r="K11" s="192"/>
    </row>
    <row r="12" spans="2:11" customFormat="1" ht="15" customHeight="1" x14ac:dyDescent="0.2">
      <c r="B12" s="195"/>
      <c r="C12" s="196"/>
      <c r="D12" s="194"/>
      <c r="E12" s="194"/>
      <c r="F12" s="194"/>
      <c r="G12" s="194"/>
      <c r="H12" s="194"/>
      <c r="I12" s="194"/>
      <c r="J12" s="194"/>
      <c r="K12" s="192"/>
    </row>
    <row r="13" spans="2:11" customFormat="1" ht="15" customHeight="1" x14ac:dyDescent="0.2">
      <c r="B13" s="195"/>
      <c r="C13" s="196"/>
      <c r="D13" s="197" t="s">
        <v>1181</v>
      </c>
      <c r="E13" s="194"/>
      <c r="F13" s="194"/>
      <c r="G13" s="194"/>
      <c r="H13" s="194"/>
      <c r="I13" s="194"/>
      <c r="J13" s="194"/>
      <c r="K13" s="192"/>
    </row>
    <row r="14" spans="2:11" customFormat="1" ht="12.75" customHeight="1" x14ac:dyDescent="0.2">
      <c r="B14" s="195"/>
      <c r="C14" s="196"/>
      <c r="D14" s="196"/>
      <c r="E14" s="196"/>
      <c r="F14" s="196"/>
      <c r="G14" s="196"/>
      <c r="H14" s="196"/>
      <c r="I14" s="196"/>
      <c r="J14" s="196"/>
      <c r="K14" s="192"/>
    </row>
    <row r="15" spans="2:11" customFormat="1" ht="15" customHeight="1" x14ac:dyDescent="0.2">
      <c r="B15" s="195"/>
      <c r="C15" s="196"/>
      <c r="D15" s="323" t="s">
        <v>1182</v>
      </c>
      <c r="E15" s="323"/>
      <c r="F15" s="323"/>
      <c r="G15" s="323"/>
      <c r="H15" s="323"/>
      <c r="I15" s="323"/>
      <c r="J15" s="323"/>
      <c r="K15" s="192"/>
    </row>
    <row r="16" spans="2:11" customFormat="1" ht="15" customHeight="1" x14ac:dyDescent="0.2">
      <c r="B16" s="195"/>
      <c r="C16" s="196"/>
      <c r="D16" s="323" t="s">
        <v>1183</v>
      </c>
      <c r="E16" s="323"/>
      <c r="F16" s="323"/>
      <c r="G16" s="323"/>
      <c r="H16" s="323"/>
      <c r="I16" s="323"/>
      <c r="J16" s="323"/>
      <c r="K16" s="192"/>
    </row>
    <row r="17" spans="2:11" customFormat="1" ht="15" customHeight="1" x14ac:dyDescent="0.2">
      <c r="B17" s="195"/>
      <c r="C17" s="196"/>
      <c r="D17" s="323" t="s">
        <v>1184</v>
      </c>
      <c r="E17" s="323"/>
      <c r="F17" s="323"/>
      <c r="G17" s="323"/>
      <c r="H17" s="323"/>
      <c r="I17" s="323"/>
      <c r="J17" s="323"/>
      <c r="K17" s="192"/>
    </row>
    <row r="18" spans="2:11" customFormat="1" ht="15" customHeight="1" x14ac:dyDescent="0.2">
      <c r="B18" s="195"/>
      <c r="C18" s="196"/>
      <c r="D18" s="196"/>
      <c r="E18" s="198" t="s">
        <v>78</v>
      </c>
      <c r="F18" s="323" t="s">
        <v>1185</v>
      </c>
      <c r="G18" s="323"/>
      <c r="H18" s="323"/>
      <c r="I18" s="323"/>
      <c r="J18" s="323"/>
      <c r="K18" s="192"/>
    </row>
    <row r="19" spans="2:11" customFormat="1" ht="15" customHeight="1" x14ac:dyDescent="0.2">
      <c r="B19" s="195"/>
      <c r="C19" s="196"/>
      <c r="D19" s="196"/>
      <c r="E19" s="198" t="s">
        <v>1186</v>
      </c>
      <c r="F19" s="323" t="s">
        <v>1187</v>
      </c>
      <c r="G19" s="323"/>
      <c r="H19" s="323"/>
      <c r="I19" s="323"/>
      <c r="J19" s="323"/>
      <c r="K19" s="192"/>
    </row>
    <row r="20" spans="2:11" customFormat="1" ht="15" customHeight="1" x14ac:dyDescent="0.2">
      <c r="B20" s="195"/>
      <c r="C20" s="196"/>
      <c r="D20" s="196"/>
      <c r="E20" s="198" t="s">
        <v>1188</v>
      </c>
      <c r="F20" s="323" t="s">
        <v>1189</v>
      </c>
      <c r="G20" s="323"/>
      <c r="H20" s="323"/>
      <c r="I20" s="323"/>
      <c r="J20" s="323"/>
      <c r="K20" s="192"/>
    </row>
    <row r="21" spans="2:11" customFormat="1" ht="15" customHeight="1" x14ac:dyDescent="0.2">
      <c r="B21" s="195"/>
      <c r="C21" s="196"/>
      <c r="D21" s="196"/>
      <c r="E21" s="198" t="s">
        <v>1190</v>
      </c>
      <c r="F21" s="323" t="s">
        <v>1191</v>
      </c>
      <c r="G21" s="323"/>
      <c r="H21" s="323"/>
      <c r="I21" s="323"/>
      <c r="J21" s="323"/>
      <c r="K21" s="192"/>
    </row>
    <row r="22" spans="2:11" customFormat="1" ht="15" customHeight="1" x14ac:dyDescent="0.2">
      <c r="B22" s="195"/>
      <c r="C22" s="196"/>
      <c r="D22" s="196"/>
      <c r="E22" s="198" t="s">
        <v>1192</v>
      </c>
      <c r="F22" s="323" t="s">
        <v>1193</v>
      </c>
      <c r="G22" s="323"/>
      <c r="H22" s="323"/>
      <c r="I22" s="323"/>
      <c r="J22" s="323"/>
      <c r="K22" s="192"/>
    </row>
    <row r="23" spans="2:11" customFormat="1" ht="15" customHeight="1" x14ac:dyDescent="0.2">
      <c r="B23" s="195"/>
      <c r="C23" s="196"/>
      <c r="D23" s="196"/>
      <c r="E23" s="198" t="s">
        <v>85</v>
      </c>
      <c r="F23" s="323" t="s">
        <v>1194</v>
      </c>
      <c r="G23" s="323"/>
      <c r="H23" s="323"/>
      <c r="I23" s="323"/>
      <c r="J23" s="323"/>
      <c r="K23" s="192"/>
    </row>
    <row r="24" spans="2:11" customFormat="1" ht="12.75" customHeight="1" x14ac:dyDescent="0.2">
      <c r="B24" s="195"/>
      <c r="C24" s="196"/>
      <c r="D24" s="196"/>
      <c r="E24" s="196"/>
      <c r="F24" s="196"/>
      <c r="G24" s="196"/>
      <c r="H24" s="196"/>
      <c r="I24" s="196"/>
      <c r="J24" s="196"/>
      <c r="K24" s="192"/>
    </row>
    <row r="25" spans="2:11" customFormat="1" ht="15" customHeight="1" x14ac:dyDescent="0.2">
      <c r="B25" s="195"/>
      <c r="C25" s="323" t="s">
        <v>1195</v>
      </c>
      <c r="D25" s="323"/>
      <c r="E25" s="323"/>
      <c r="F25" s="323"/>
      <c r="G25" s="323"/>
      <c r="H25" s="323"/>
      <c r="I25" s="323"/>
      <c r="J25" s="323"/>
      <c r="K25" s="192"/>
    </row>
    <row r="26" spans="2:11" customFormat="1" ht="15" customHeight="1" x14ac:dyDescent="0.2">
      <c r="B26" s="195"/>
      <c r="C26" s="323" t="s">
        <v>1196</v>
      </c>
      <c r="D26" s="323"/>
      <c r="E26" s="323"/>
      <c r="F26" s="323"/>
      <c r="G26" s="323"/>
      <c r="H26" s="323"/>
      <c r="I26" s="323"/>
      <c r="J26" s="323"/>
      <c r="K26" s="192"/>
    </row>
    <row r="27" spans="2:11" customFormat="1" ht="15" customHeight="1" x14ac:dyDescent="0.2">
      <c r="B27" s="195"/>
      <c r="C27" s="194"/>
      <c r="D27" s="323" t="s">
        <v>1197</v>
      </c>
      <c r="E27" s="323"/>
      <c r="F27" s="323"/>
      <c r="G27" s="323"/>
      <c r="H27" s="323"/>
      <c r="I27" s="323"/>
      <c r="J27" s="323"/>
      <c r="K27" s="192"/>
    </row>
    <row r="28" spans="2:11" customFormat="1" ht="15" customHeight="1" x14ac:dyDescent="0.2">
      <c r="B28" s="195"/>
      <c r="C28" s="196"/>
      <c r="D28" s="323" t="s">
        <v>1198</v>
      </c>
      <c r="E28" s="323"/>
      <c r="F28" s="323"/>
      <c r="G28" s="323"/>
      <c r="H28" s="323"/>
      <c r="I28" s="323"/>
      <c r="J28" s="323"/>
      <c r="K28" s="192"/>
    </row>
    <row r="29" spans="2:11" customFormat="1" ht="12.75" customHeight="1" x14ac:dyDescent="0.2">
      <c r="B29" s="195"/>
      <c r="C29" s="196"/>
      <c r="D29" s="196"/>
      <c r="E29" s="196"/>
      <c r="F29" s="196"/>
      <c r="G29" s="196"/>
      <c r="H29" s="196"/>
      <c r="I29" s="196"/>
      <c r="J29" s="196"/>
      <c r="K29" s="192"/>
    </row>
    <row r="30" spans="2:11" customFormat="1" ht="15" customHeight="1" x14ac:dyDescent="0.2">
      <c r="B30" s="195"/>
      <c r="C30" s="196"/>
      <c r="D30" s="323" t="s">
        <v>1199</v>
      </c>
      <c r="E30" s="323"/>
      <c r="F30" s="323"/>
      <c r="G30" s="323"/>
      <c r="H30" s="323"/>
      <c r="I30" s="323"/>
      <c r="J30" s="323"/>
      <c r="K30" s="192"/>
    </row>
    <row r="31" spans="2:11" customFormat="1" ht="15" customHeight="1" x14ac:dyDescent="0.2">
      <c r="B31" s="195"/>
      <c r="C31" s="196"/>
      <c r="D31" s="323" t="s">
        <v>1200</v>
      </c>
      <c r="E31" s="323"/>
      <c r="F31" s="323"/>
      <c r="G31" s="323"/>
      <c r="H31" s="323"/>
      <c r="I31" s="323"/>
      <c r="J31" s="323"/>
      <c r="K31" s="192"/>
    </row>
    <row r="32" spans="2:11" customFormat="1" ht="12.75" customHeight="1" x14ac:dyDescent="0.2">
      <c r="B32" s="195"/>
      <c r="C32" s="196"/>
      <c r="D32" s="196"/>
      <c r="E32" s="196"/>
      <c r="F32" s="196"/>
      <c r="G32" s="196"/>
      <c r="H32" s="196"/>
      <c r="I32" s="196"/>
      <c r="J32" s="196"/>
      <c r="K32" s="192"/>
    </row>
    <row r="33" spans="2:11" customFormat="1" ht="15" customHeight="1" x14ac:dyDescent="0.2">
      <c r="B33" s="195"/>
      <c r="C33" s="196"/>
      <c r="D33" s="323" t="s">
        <v>1201</v>
      </c>
      <c r="E33" s="323"/>
      <c r="F33" s="323"/>
      <c r="G33" s="323"/>
      <c r="H33" s="323"/>
      <c r="I33" s="323"/>
      <c r="J33" s="323"/>
      <c r="K33" s="192"/>
    </row>
    <row r="34" spans="2:11" customFormat="1" ht="15" customHeight="1" x14ac:dyDescent="0.2">
      <c r="B34" s="195"/>
      <c r="C34" s="196"/>
      <c r="D34" s="323" t="s">
        <v>1202</v>
      </c>
      <c r="E34" s="323"/>
      <c r="F34" s="323"/>
      <c r="G34" s="323"/>
      <c r="H34" s="323"/>
      <c r="I34" s="323"/>
      <c r="J34" s="323"/>
      <c r="K34" s="192"/>
    </row>
    <row r="35" spans="2:11" customFormat="1" ht="15" customHeight="1" x14ac:dyDescent="0.2">
      <c r="B35" s="195"/>
      <c r="C35" s="196"/>
      <c r="D35" s="323" t="s">
        <v>1203</v>
      </c>
      <c r="E35" s="323"/>
      <c r="F35" s="323"/>
      <c r="G35" s="323"/>
      <c r="H35" s="323"/>
      <c r="I35" s="323"/>
      <c r="J35" s="323"/>
      <c r="K35" s="192"/>
    </row>
    <row r="36" spans="2:11" customFormat="1" ht="15" customHeight="1" x14ac:dyDescent="0.2">
      <c r="B36" s="195"/>
      <c r="C36" s="196"/>
      <c r="D36" s="194"/>
      <c r="E36" s="197" t="s">
        <v>138</v>
      </c>
      <c r="F36" s="194"/>
      <c r="G36" s="323" t="s">
        <v>1204</v>
      </c>
      <c r="H36" s="323"/>
      <c r="I36" s="323"/>
      <c r="J36" s="323"/>
      <c r="K36" s="192"/>
    </row>
    <row r="37" spans="2:11" customFormat="1" ht="30.75" customHeight="1" x14ac:dyDescent="0.2">
      <c r="B37" s="195"/>
      <c r="C37" s="196"/>
      <c r="D37" s="194"/>
      <c r="E37" s="197" t="s">
        <v>1205</v>
      </c>
      <c r="F37" s="194"/>
      <c r="G37" s="323" t="s">
        <v>1206</v>
      </c>
      <c r="H37" s="323"/>
      <c r="I37" s="323"/>
      <c r="J37" s="323"/>
      <c r="K37" s="192"/>
    </row>
    <row r="38" spans="2:11" customFormat="1" ht="15" customHeight="1" x14ac:dyDescent="0.2">
      <c r="B38" s="195"/>
      <c r="C38" s="196"/>
      <c r="D38" s="194"/>
      <c r="E38" s="197" t="s">
        <v>53</v>
      </c>
      <c r="F38" s="194"/>
      <c r="G38" s="323" t="s">
        <v>1207</v>
      </c>
      <c r="H38" s="323"/>
      <c r="I38" s="323"/>
      <c r="J38" s="323"/>
      <c r="K38" s="192"/>
    </row>
    <row r="39" spans="2:11" customFormat="1" ht="15" customHeight="1" x14ac:dyDescent="0.2">
      <c r="B39" s="195"/>
      <c r="C39" s="196"/>
      <c r="D39" s="194"/>
      <c r="E39" s="197" t="s">
        <v>54</v>
      </c>
      <c r="F39" s="194"/>
      <c r="G39" s="323" t="s">
        <v>1208</v>
      </c>
      <c r="H39" s="323"/>
      <c r="I39" s="323"/>
      <c r="J39" s="323"/>
      <c r="K39" s="192"/>
    </row>
    <row r="40" spans="2:11" customFormat="1" ht="15" customHeight="1" x14ac:dyDescent="0.2">
      <c r="B40" s="195"/>
      <c r="C40" s="196"/>
      <c r="D40" s="194"/>
      <c r="E40" s="197" t="s">
        <v>139</v>
      </c>
      <c r="F40" s="194"/>
      <c r="G40" s="323" t="s">
        <v>1209</v>
      </c>
      <c r="H40" s="323"/>
      <c r="I40" s="323"/>
      <c r="J40" s="323"/>
      <c r="K40" s="192"/>
    </row>
    <row r="41" spans="2:11" customFormat="1" ht="15" customHeight="1" x14ac:dyDescent="0.2">
      <c r="B41" s="195"/>
      <c r="C41" s="196"/>
      <c r="D41" s="194"/>
      <c r="E41" s="197" t="s">
        <v>140</v>
      </c>
      <c r="F41" s="194"/>
      <c r="G41" s="323" t="s">
        <v>1210</v>
      </c>
      <c r="H41" s="323"/>
      <c r="I41" s="323"/>
      <c r="J41" s="323"/>
      <c r="K41" s="192"/>
    </row>
    <row r="42" spans="2:11" customFormat="1" ht="15" customHeight="1" x14ac:dyDescent="0.2">
      <c r="B42" s="195"/>
      <c r="C42" s="196"/>
      <c r="D42" s="194"/>
      <c r="E42" s="197" t="s">
        <v>1211</v>
      </c>
      <c r="F42" s="194"/>
      <c r="G42" s="323" t="s">
        <v>1212</v>
      </c>
      <c r="H42" s="323"/>
      <c r="I42" s="323"/>
      <c r="J42" s="323"/>
      <c r="K42" s="192"/>
    </row>
    <row r="43" spans="2:11" customFormat="1" ht="15" customHeight="1" x14ac:dyDescent="0.2">
      <c r="B43" s="195"/>
      <c r="C43" s="196"/>
      <c r="D43" s="194"/>
      <c r="E43" s="197"/>
      <c r="F43" s="194"/>
      <c r="G43" s="323" t="s">
        <v>1213</v>
      </c>
      <c r="H43" s="323"/>
      <c r="I43" s="323"/>
      <c r="J43" s="323"/>
      <c r="K43" s="192"/>
    </row>
    <row r="44" spans="2:11" customFormat="1" ht="15" customHeight="1" x14ac:dyDescent="0.2">
      <c r="B44" s="195"/>
      <c r="C44" s="196"/>
      <c r="D44" s="194"/>
      <c r="E44" s="197" t="s">
        <v>1214</v>
      </c>
      <c r="F44" s="194"/>
      <c r="G44" s="323" t="s">
        <v>1215</v>
      </c>
      <c r="H44" s="323"/>
      <c r="I44" s="323"/>
      <c r="J44" s="323"/>
      <c r="K44" s="192"/>
    </row>
    <row r="45" spans="2:11" customFormat="1" ht="15" customHeight="1" x14ac:dyDescent="0.2">
      <c r="B45" s="195"/>
      <c r="C45" s="196"/>
      <c r="D45" s="194"/>
      <c r="E45" s="197" t="s">
        <v>142</v>
      </c>
      <c r="F45" s="194"/>
      <c r="G45" s="323" t="s">
        <v>1216</v>
      </c>
      <c r="H45" s="323"/>
      <c r="I45" s="323"/>
      <c r="J45" s="323"/>
      <c r="K45" s="192"/>
    </row>
    <row r="46" spans="2:11" customFormat="1" ht="12.75" customHeight="1" x14ac:dyDescent="0.2">
      <c r="B46" s="195"/>
      <c r="C46" s="196"/>
      <c r="D46" s="194"/>
      <c r="E46" s="194"/>
      <c r="F46" s="194"/>
      <c r="G46" s="194"/>
      <c r="H46" s="194"/>
      <c r="I46" s="194"/>
      <c r="J46" s="194"/>
      <c r="K46" s="192"/>
    </row>
    <row r="47" spans="2:11" customFormat="1" ht="15" customHeight="1" x14ac:dyDescent="0.2">
      <c r="B47" s="195"/>
      <c r="C47" s="196"/>
      <c r="D47" s="323" t="s">
        <v>1217</v>
      </c>
      <c r="E47" s="323"/>
      <c r="F47" s="323"/>
      <c r="G47" s="323"/>
      <c r="H47" s="323"/>
      <c r="I47" s="323"/>
      <c r="J47" s="323"/>
      <c r="K47" s="192"/>
    </row>
    <row r="48" spans="2:11" customFormat="1" ht="15" customHeight="1" x14ac:dyDescent="0.2">
      <c r="B48" s="195"/>
      <c r="C48" s="196"/>
      <c r="D48" s="196"/>
      <c r="E48" s="323" t="s">
        <v>1218</v>
      </c>
      <c r="F48" s="323"/>
      <c r="G48" s="323"/>
      <c r="H48" s="323"/>
      <c r="I48" s="323"/>
      <c r="J48" s="323"/>
      <c r="K48" s="192"/>
    </row>
    <row r="49" spans="2:11" customFormat="1" ht="15" customHeight="1" x14ac:dyDescent="0.2">
      <c r="B49" s="195"/>
      <c r="C49" s="196"/>
      <c r="D49" s="196"/>
      <c r="E49" s="323" t="s">
        <v>1219</v>
      </c>
      <c r="F49" s="323"/>
      <c r="G49" s="323"/>
      <c r="H49" s="323"/>
      <c r="I49" s="323"/>
      <c r="J49" s="323"/>
      <c r="K49" s="192"/>
    </row>
    <row r="50" spans="2:11" customFormat="1" ht="15" customHeight="1" x14ac:dyDescent="0.2">
      <c r="B50" s="195"/>
      <c r="C50" s="196"/>
      <c r="D50" s="196"/>
      <c r="E50" s="323" t="s">
        <v>1220</v>
      </c>
      <c r="F50" s="323"/>
      <c r="G50" s="323"/>
      <c r="H50" s="323"/>
      <c r="I50" s="323"/>
      <c r="J50" s="323"/>
      <c r="K50" s="192"/>
    </row>
    <row r="51" spans="2:11" customFormat="1" ht="15" customHeight="1" x14ac:dyDescent="0.2">
      <c r="B51" s="195"/>
      <c r="C51" s="196"/>
      <c r="D51" s="323" t="s">
        <v>1221</v>
      </c>
      <c r="E51" s="323"/>
      <c r="F51" s="323"/>
      <c r="G51" s="323"/>
      <c r="H51" s="323"/>
      <c r="I51" s="323"/>
      <c r="J51" s="323"/>
      <c r="K51" s="192"/>
    </row>
    <row r="52" spans="2:11" customFormat="1" ht="25.5" customHeight="1" x14ac:dyDescent="0.3">
      <c r="B52" s="191"/>
      <c r="C52" s="324" t="s">
        <v>1222</v>
      </c>
      <c r="D52" s="324"/>
      <c r="E52" s="324"/>
      <c r="F52" s="324"/>
      <c r="G52" s="324"/>
      <c r="H52" s="324"/>
      <c r="I52" s="324"/>
      <c r="J52" s="324"/>
      <c r="K52" s="192"/>
    </row>
    <row r="53" spans="2:11" customFormat="1" ht="5.25" customHeight="1" x14ac:dyDescent="0.2">
      <c r="B53" s="191"/>
      <c r="C53" s="193"/>
      <c r="D53" s="193"/>
      <c r="E53" s="193"/>
      <c r="F53" s="193"/>
      <c r="G53" s="193"/>
      <c r="H53" s="193"/>
      <c r="I53" s="193"/>
      <c r="J53" s="193"/>
      <c r="K53" s="192"/>
    </row>
    <row r="54" spans="2:11" customFormat="1" ht="15" customHeight="1" x14ac:dyDescent="0.2">
      <c r="B54" s="191"/>
      <c r="C54" s="323" t="s">
        <v>1223</v>
      </c>
      <c r="D54" s="323"/>
      <c r="E54" s="323"/>
      <c r="F54" s="323"/>
      <c r="G54" s="323"/>
      <c r="H54" s="323"/>
      <c r="I54" s="323"/>
      <c r="J54" s="323"/>
      <c r="K54" s="192"/>
    </row>
    <row r="55" spans="2:11" customFormat="1" ht="15" customHeight="1" x14ac:dyDescent="0.2">
      <c r="B55" s="191"/>
      <c r="C55" s="323" t="s">
        <v>1224</v>
      </c>
      <c r="D55" s="323"/>
      <c r="E55" s="323"/>
      <c r="F55" s="323"/>
      <c r="G55" s="323"/>
      <c r="H55" s="323"/>
      <c r="I55" s="323"/>
      <c r="J55" s="323"/>
      <c r="K55" s="192"/>
    </row>
    <row r="56" spans="2:11" customFormat="1" ht="12.75" customHeight="1" x14ac:dyDescent="0.2">
      <c r="B56" s="191"/>
      <c r="C56" s="194"/>
      <c r="D56" s="194"/>
      <c r="E56" s="194"/>
      <c r="F56" s="194"/>
      <c r="G56" s="194"/>
      <c r="H56" s="194"/>
      <c r="I56" s="194"/>
      <c r="J56" s="194"/>
      <c r="K56" s="192"/>
    </row>
    <row r="57" spans="2:11" customFormat="1" ht="15" customHeight="1" x14ac:dyDescent="0.2">
      <c r="B57" s="191"/>
      <c r="C57" s="323" t="s">
        <v>1225</v>
      </c>
      <c r="D57" s="323"/>
      <c r="E57" s="323"/>
      <c r="F57" s="323"/>
      <c r="G57" s="323"/>
      <c r="H57" s="323"/>
      <c r="I57" s="323"/>
      <c r="J57" s="323"/>
      <c r="K57" s="192"/>
    </row>
    <row r="58" spans="2:11" customFormat="1" ht="15" customHeight="1" x14ac:dyDescent="0.2">
      <c r="B58" s="191"/>
      <c r="C58" s="196"/>
      <c r="D58" s="323" t="s">
        <v>1226</v>
      </c>
      <c r="E58" s="323"/>
      <c r="F58" s="323"/>
      <c r="G58" s="323"/>
      <c r="H58" s="323"/>
      <c r="I58" s="323"/>
      <c r="J58" s="323"/>
      <c r="K58" s="192"/>
    </row>
    <row r="59" spans="2:11" customFormat="1" ht="15" customHeight="1" x14ac:dyDescent="0.2">
      <c r="B59" s="191"/>
      <c r="C59" s="196"/>
      <c r="D59" s="323" t="s">
        <v>1227</v>
      </c>
      <c r="E59" s="323"/>
      <c r="F59" s="323"/>
      <c r="G59" s="323"/>
      <c r="H59" s="323"/>
      <c r="I59" s="323"/>
      <c r="J59" s="323"/>
      <c r="K59" s="192"/>
    </row>
    <row r="60" spans="2:11" customFormat="1" ht="15" customHeight="1" x14ac:dyDescent="0.2">
      <c r="B60" s="191"/>
      <c r="C60" s="196"/>
      <c r="D60" s="323" t="s">
        <v>1228</v>
      </c>
      <c r="E60" s="323"/>
      <c r="F60" s="323"/>
      <c r="G60" s="323"/>
      <c r="H60" s="323"/>
      <c r="I60" s="323"/>
      <c r="J60" s="323"/>
      <c r="K60" s="192"/>
    </row>
    <row r="61" spans="2:11" customFormat="1" ht="15" customHeight="1" x14ac:dyDescent="0.2">
      <c r="B61" s="191"/>
      <c r="C61" s="196"/>
      <c r="D61" s="323" t="s">
        <v>1229</v>
      </c>
      <c r="E61" s="323"/>
      <c r="F61" s="323"/>
      <c r="G61" s="323"/>
      <c r="H61" s="323"/>
      <c r="I61" s="323"/>
      <c r="J61" s="323"/>
      <c r="K61" s="192"/>
    </row>
    <row r="62" spans="2:11" customFormat="1" ht="15" customHeight="1" x14ac:dyDescent="0.2">
      <c r="B62" s="191"/>
      <c r="C62" s="196"/>
      <c r="D62" s="322" t="s">
        <v>1230</v>
      </c>
      <c r="E62" s="322"/>
      <c r="F62" s="322"/>
      <c r="G62" s="322"/>
      <c r="H62" s="322"/>
      <c r="I62" s="322"/>
      <c r="J62" s="322"/>
      <c r="K62" s="192"/>
    </row>
    <row r="63" spans="2:11" customFormat="1" ht="15" customHeight="1" x14ac:dyDescent="0.2">
      <c r="B63" s="191"/>
      <c r="C63" s="196"/>
      <c r="D63" s="323" t="s">
        <v>1231</v>
      </c>
      <c r="E63" s="323"/>
      <c r="F63" s="323"/>
      <c r="G63" s="323"/>
      <c r="H63" s="323"/>
      <c r="I63" s="323"/>
      <c r="J63" s="323"/>
      <c r="K63" s="192"/>
    </row>
    <row r="64" spans="2:11" customFormat="1" ht="12.75" customHeight="1" x14ac:dyDescent="0.2">
      <c r="B64" s="191"/>
      <c r="C64" s="196"/>
      <c r="D64" s="196"/>
      <c r="E64" s="199"/>
      <c r="F64" s="196"/>
      <c r="G64" s="196"/>
      <c r="H64" s="196"/>
      <c r="I64" s="196"/>
      <c r="J64" s="196"/>
      <c r="K64" s="192"/>
    </row>
    <row r="65" spans="2:11" customFormat="1" ht="15" customHeight="1" x14ac:dyDescent="0.2">
      <c r="B65" s="191"/>
      <c r="C65" s="196"/>
      <c r="D65" s="323" t="s">
        <v>1232</v>
      </c>
      <c r="E65" s="323"/>
      <c r="F65" s="323"/>
      <c r="G65" s="323"/>
      <c r="H65" s="323"/>
      <c r="I65" s="323"/>
      <c r="J65" s="323"/>
      <c r="K65" s="192"/>
    </row>
    <row r="66" spans="2:11" customFormat="1" ht="15" customHeight="1" x14ac:dyDescent="0.2">
      <c r="B66" s="191"/>
      <c r="C66" s="196"/>
      <c r="D66" s="322" t="s">
        <v>1233</v>
      </c>
      <c r="E66" s="322"/>
      <c r="F66" s="322"/>
      <c r="G66" s="322"/>
      <c r="H66" s="322"/>
      <c r="I66" s="322"/>
      <c r="J66" s="322"/>
      <c r="K66" s="192"/>
    </row>
    <row r="67" spans="2:11" customFormat="1" ht="15" customHeight="1" x14ac:dyDescent="0.2">
      <c r="B67" s="191"/>
      <c r="C67" s="196"/>
      <c r="D67" s="323" t="s">
        <v>1234</v>
      </c>
      <c r="E67" s="323"/>
      <c r="F67" s="323"/>
      <c r="G67" s="323"/>
      <c r="H67" s="323"/>
      <c r="I67" s="323"/>
      <c r="J67" s="323"/>
      <c r="K67" s="192"/>
    </row>
    <row r="68" spans="2:11" customFormat="1" ht="15" customHeight="1" x14ac:dyDescent="0.2">
      <c r="B68" s="191"/>
      <c r="C68" s="196"/>
      <c r="D68" s="323" t="s">
        <v>1235</v>
      </c>
      <c r="E68" s="323"/>
      <c r="F68" s="323"/>
      <c r="G68" s="323"/>
      <c r="H68" s="323"/>
      <c r="I68" s="323"/>
      <c r="J68" s="323"/>
      <c r="K68" s="192"/>
    </row>
    <row r="69" spans="2:11" customFormat="1" ht="15" customHeight="1" x14ac:dyDescent="0.2">
      <c r="B69" s="191"/>
      <c r="C69" s="196"/>
      <c r="D69" s="323" t="s">
        <v>1236</v>
      </c>
      <c r="E69" s="323"/>
      <c r="F69" s="323"/>
      <c r="G69" s="323"/>
      <c r="H69" s="323"/>
      <c r="I69" s="323"/>
      <c r="J69" s="323"/>
      <c r="K69" s="192"/>
    </row>
    <row r="70" spans="2:11" customFormat="1" ht="15" customHeight="1" x14ac:dyDescent="0.2">
      <c r="B70" s="191"/>
      <c r="C70" s="196"/>
      <c r="D70" s="323" t="s">
        <v>1237</v>
      </c>
      <c r="E70" s="323"/>
      <c r="F70" s="323"/>
      <c r="G70" s="323"/>
      <c r="H70" s="323"/>
      <c r="I70" s="323"/>
      <c r="J70" s="323"/>
      <c r="K70" s="192"/>
    </row>
    <row r="71" spans="2:11" customFormat="1" ht="12.75" customHeight="1" x14ac:dyDescent="0.2">
      <c r="B71" s="200"/>
      <c r="C71" s="201"/>
      <c r="D71" s="201"/>
      <c r="E71" s="201"/>
      <c r="F71" s="201"/>
      <c r="G71" s="201"/>
      <c r="H71" s="201"/>
      <c r="I71" s="201"/>
      <c r="J71" s="201"/>
      <c r="K71" s="202"/>
    </row>
    <row r="72" spans="2:11" customFormat="1" ht="18.75" customHeight="1" x14ac:dyDescent="0.2">
      <c r="B72" s="203"/>
      <c r="C72" s="203"/>
      <c r="D72" s="203"/>
      <c r="E72" s="203"/>
      <c r="F72" s="203"/>
      <c r="G72" s="203"/>
      <c r="H72" s="203"/>
      <c r="I72" s="203"/>
      <c r="J72" s="203"/>
      <c r="K72" s="204"/>
    </row>
    <row r="73" spans="2:11" customFormat="1" ht="18.75" customHeight="1" x14ac:dyDescent="0.2">
      <c r="B73" s="204"/>
      <c r="C73" s="204"/>
      <c r="D73" s="204"/>
      <c r="E73" s="204"/>
      <c r="F73" s="204"/>
      <c r="G73" s="204"/>
      <c r="H73" s="204"/>
      <c r="I73" s="204"/>
      <c r="J73" s="204"/>
      <c r="K73" s="204"/>
    </row>
    <row r="74" spans="2:11" customFormat="1" ht="7.5" customHeight="1" x14ac:dyDescent="0.2">
      <c r="B74" s="205"/>
      <c r="C74" s="206"/>
      <c r="D74" s="206"/>
      <c r="E74" s="206"/>
      <c r="F74" s="206"/>
      <c r="G74" s="206"/>
      <c r="H74" s="206"/>
      <c r="I74" s="206"/>
      <c r="J74" s="206"/>
      <c r="K74" s="207"/>
    </row>
    <row r="75" spans="2:11" customFormat="1" ht="45" customHeight="1" x14ac:dyDescent="0.2">
      <c r="B75" s="208"/>
      <c r="C75" s="321" t="s">
        <v>1238</v>
      </c>
      <c r="D75" s="321"/>
      <c r="E75" s="321"/>
      <c r="F75" s="321"/>
      <c r="G75" s="321"/>
      <c r="H75" s="321"/>
      <c r="I75" s="321"/>
      <c r="J75" s="321"/>
      <c r="K75" s="209"/>
    </row>
    <row r="76" spans="2:11" customFormat="1" ht="17.25" customHeight="1" x14ac:dyDescent="0.2">
      <c r="B76" s="208"/>
      <c r="C76" s="210" t="s">
        <v>1239</v>
      </c>
      <c r="D76" s="210"/>
      <c r="E76" s="210"/>
      <c r="F76" s="210" t="s">
        <v>1240</v>
      </c>
      <c r="G76" s="211"/>
      <c r="H76" s="210" t="s">
        <v>54</v>
      </c>
      <c r="I76" s="210" t="s">
        <v>57</v>
      </c>
      <c r="J76" s="210" t="s">
        <v>1241</v>
      </c>
      <c r="K76" s="209"/>
    </row>
    <row r="77" spans="2:11" customFormat="1" ht="17.25" customHeight="1" x14ac:dyDescent="0.2">
      <c r="B77" s="208"/>
      <c r="C77" s="212" t="s">
        <v>1242</v>
      </c>
      <c r="D77" s="212"/>
      <c r="E77" s="212"/>
      <c r="F77" s="213" t="s">
        <v>1243</v>
      </c>
      <c r="G77" s="214"/>
      <c r="H77" s="212"/>
      <c r="I77" s="212"/>
      <c r="J77" s="212" t="s">
        <v>1244</v>
      </c>
      <c r="K77" s="209"/>
    </row>
    <row r="78" spans="2:11" customFormat="1" ht="5.25" customHeight="1" x14ac:dyDescent="0.2">
      <c r="B78" s="208"/>
      <c r="C78" s="215"/>
      <c r="D78" s="215"/>
      <c r="E78" s="215"/>
      <c r="F78" s="215"/>
      <c r="G78" s="216"/>
      <c r="H78" s="215"/>
      <c r="I78" s="215"/>
      <c r="J78" s="215"/>
      <c r="K78" s="209"/>
    </row>
    <row r="79" spans="2:11" customFormat="1" ht="15" customHeight="1" x14ac:dyDescent="0.2">
      <c r="B79" s="208"/>
      <c r="C79" s="197" t="s">
        <v>53</v>
      </c>
      <c r="D79" s="217"/>
      <c r="E79" s="217"/>
      <c r="F79" s="218" t="s">
        <v>1245</v>
      </c>
      <c r="G79" s="219"/>
      <c r="H79" s="197" t="s">
        <v>1246</v>
      </c>
      <c r="I79" s="197" t="s">
        <v>1247</v>
      </c>
      <c r="J79" s="197">
        <v>20</v>
      </c>
      <c r="K79" s="209"/>
    </row>
    <row r="80" spans="2:11" customFormat="1" ht="15" customHeight="1" x14ac:dyDescent="0.2">
      <c r="B80" s="208"/>
      <c r="C80" s="197" t="s">
        <v>1248</v>
      </c>
      <c r="D80" s="197"/>
      <c r="E80" s="197"/>
      <c r="F80" s="218" t="s">
        <v>1245</v>
      </c>
      <c r="G80" s="219"/>
      <c r="H80" s="197" t="s">
        <v>1249</v>
      </c>
      <c r="I80" s="197" t="s">
        <v>1247</v>
      </c>
      <c r="J80" s="197">
        <v>120</v>
      </c>
      <c r="K80" s="209"/>
    </row>
    <row r="81" spans="2:11" customFormat="1" ht="15" customHeight="1" x14ac:dyDescent="0.2">
      <c r="B81" s="220"/>
      <c r="C81" s="197" t="s">
        <v>1250</v>
      </c>
      <c r="D81" s="197"/>
      <c r="E81" s="197"/>
      <c r="F81" s="218" t="s">
        <v>1251</v>
      </c>
      <c r="G81" s="219"/>
      <c r="H81" s="197" t="s">
        <v>1252</v>
      </c>
      <c r="I81" s="197" t="s">
        <v>1247</v>
      </c>
      <c r="J81" s="197">
        <v>50</v>
      </c>
      <c r="K81" s="209"/>
    </row>
    <row r="82" spans="2:11" customFormat="1" ht="15" customHeight="1" x14ac:dyDescent="0.2">
      <c r="B82" s="220"/>
      <c r="C82" s="197" t="s">
        <v>1253</v>
      </c>
      <c r="D82" s="197"/>
      <c r="E82" s="197"/>
      <c r="F82" s="218" t="s">
        <v>1245</v>
      </c>
      <c r="G82" s="219"/>
      <c r="H82" s="197" t="s">
        <v>1254</v>
      </c>
      <c r="I82" s="197" t="s">
        <v>1255</v>
      </c>
      <c r="J82" s="197"/>
      <c r="K82" s="209"/>
    </row>
    <row r="83" spans="2:11" customFormat="1" ht="15" customHeight="1" x14ac:dyDescent="0.2">
      <c r="B83" s="220"/>
      <c r="C83" s="197" t="s">
        <v>1256</v>
      </c>
      <c r="D83" s="197"/>
      <c r="E83" s="197"/>
      <c r="F83" s="218" t="s">
        <v>1251</v>
      </c>
      <c r="G83" s="197"/>
      <c r="H83" s="197" t="s">
        <v>1257</v>
      </c>
      <c r="I83" s="197" t="s">
        <v>1247</v>
      </c>
      <c r="J83" s="197">
        <v>15</v>
      </c>
      <c r="K83" s="209"/>
    </row>
    <row r="84" spans="2:11" customFormat="1" ht="15" customHeight="1" x14ac:dyDescent="0.2">
      <c r="B84" s="220"/>
      <c r="C84" s="197" t="s">
        <v>1258</v>
      </c>
      <c r="D84" s="197"/>
      <c r="E84" s="197"/>
      <c r="F84" s="218" t="s">
        <v>1251</v>
      </c>
      <c r="G84" s="197"/>
      <c r="H84" s="197" t="s">
        <v>1259</v>
      </c>
      <c r="I84" s="197" t="s">
        <v>1247</v>
      </c>
      <c r="J84" s="197">
        <v>15</v>
      </c>
      <c r="K84" s="209"/>
    </row>
    <row r="85" spans="2:11" customFormat="1" ht="15" customHeight="1" x14ac:dyDescent="0.2">
      <c r="B85" s="220"/>
      <c r="C85" s="197" t="s">
        <v>1260</v>
      </c>
      <c r="D85" s="197"/>
      <c r="E85" s="197"/>
      <c r="F85" s="218" t="s">
        <v>1251</v>
      </c>
      <c r="G85" s="197"/>
      <c r="H85" s="197" t="s">
        <v>1261</v>
      </c>
      <c r="I85" s="197" t="s">
        <v>1247</v>
      </c>
      <c r="J85" s="197">
        <v>20</v>
      </c>
      <c r="K85" s="209"/>
    </row>
    <row r="86" spans="2:11" customFormat="1" ht="15" customHeight="1" x14ac:dyDescent="0.2">
      <c r="B86" s="220"/>
      <c r="C86" s="197" t="s">
        <v>1262</v>
      </c>
      <c r="D86" s="197"/>
      <c r="E86" s="197"/>
      <c r="F86" s="218" t="s">
        <v>1251</v>
      </c>
      <c r="G86" s="197"/>
      <c r="H86" s="197" t="s">
        <v>1263</v>
      </c>
      <c r="I86" s="197" t="s">
        <v>1247</v>
      </c>
      <c r="J86" s="197">
        <v>20</v>
      </c>
      <c r="K86" s="209"/>
    </row>
    <row r="87" spans="2:11" customFormat="1" ht="15" customHeight="1" x14ac:dyDescent="0.2">
      <c r="B87" s="220"/>
      <c r="C87" s="197" t="s">
        <v>1264</v>
      </c>
      <c r="D87" s="197"/>
      <c r="E87" s="197"/>
      <c r="F87" s="218" t="s">
        <v>1251</v>
      </c>
      <c r="G87" s="219"/>
      <c r="H87" s="197" t="s">
        <v>1265</v>
      </c>
      <c r="I87" s="197" t="s">
        <v>1247</v>
      </c>
      <c r="J87" s="197">
        <v>50</v>
      </c>
      <c r="K87" s="209"/>
    </row>
    <row r="88" spans="2:11" customFormat="1" ht="15" customHeight="1" x14ac:dyDescent="0.2">
      <c r="B88" s="220"/>
      <c r="C88" s="197" t="s">
        <v>1266</v>
      </c>
      <c r="D88" s="197"/>
      <c r="E88" s="197"/>
      <c r="F88" s="218" t="s">
        <v>1251</v>
      </c>
      <c r="G88" s="219"/>
      <c r="H88" s="197" t="s">
        <v>1267</v>
      </c>
      <c r="I88" s="197" t="s">
        <v>1247</v>
      </c>
      <c r="J88" s="197">
        <v>20</v>
      </c>
      <c r="K88" s="209"/>
    </row>
    <row r="89" spans="2:11" customFormat="1" ht="15" customHeight="1" x14ac:dyDescent="0.2">
      <c r="B89" s="220"/>
      <c r="C89" s="197" t="s">
        <v>1268</v>
      </c>
      <c r="D89" s="197"/>
      <c r="E89" s="197"/>
      <c r="F89" s="218" t="s">
        <v>1251</v>
      </c>
      <c r="G89" s="219"/>
      <c r="H89" s="197" t="s">
        <v>1269</v>
      </c>
      <c r="I89" s="197" t="s">
        <v>1247</v>
      </c>
      <c r="J89" s="197">
        <v>20</v>
      </c>
      <c r="K89" s="209"/>
    </row>
    <row r="90" spans="2:11" customFormat="1" ht="15" customHeight="1" x14ac:dyDescent="0.2">
      <c r="B90" s="220"/>
      <c r="C90" s="197" t="s">
        <v>1270</v>
      </c>
      <c r="D90" s="197"/>
      <c r="E90" s="197"/>
      <c r="F90" s="218" t="s">
        <v>1251</v>
      </c>
      <c r="G90" s="219"/>
      <c r="H90" s="197" t="s">
        <v>1271</v>
      </c>
      <c r="I90" s="197" t="s">
        <v>1247</v>
      </c>
      <c r="J90" s="197">
        <v>50</v>
      </c>
      <c r="K90" s="209"/>
    </row>
    <row r="91" spans="2:11" customFormat="1" ht="15" customHeight="1" x14ac:dyDescent="0.2">
      <c r="B91" s="220"/>
      <c r="C91" s="197" t="s">
        <v>1272</v>
      </c>
      <c r="D91" s="197"/>
      <c r="E91" s="197"/>
      <c r="F91" s="218" t="s">
        <v>1251</v>
      </c>
      <c r="G91" s="219"/>
      <c r="H91" s="197" t="s">
        <v>1272</v>
      </c>
      <c r="I91" s="197" t="s">
        <v>1247</v>
      </c>
      <c r="J91" s="197">
        <v>50</v>
      </c>
      <c r="K91" s="209"/>
    </row>
    <row r="92" spans="2:11" customFormat="1" ht="15" customHeight="1" x14ac:dyDescent="0.2">
      <c r="B92" s="220"/>
      <c r="C92" s="197" t="s">
        <v>1273</v>
      </c>
      <c r="D92" s="197"/>
      <c r="E92" s="197"/>
      <c r="F92" s="218" t="s">
        <v>1251</v>
      </c>
      <c r="G92" s="219"/>
      <c r="H92" s="197" t="s">
        <v>1274</v>
      </c>
      <c r="I92" s="197" t="s">
        <v>1247</v>
      </c>
      <c r="J92" s="197">
        <v>255</v>
      </c>
      <c r="K92" s="209"/>
    </row>
    <row r="93" spans="2:11" customFormat="1" ht="15" customHeight="1" x14ac:dyDescent="0.2">
      <c r="B93" s="220"/>
      <c r="C93" s="197" t="s">
        <v>1275</v>
      </c>
      <c r="D93" s="197"/>
      <c r="E93" s="197"/>
      <c r="F93" s="218" t="s">
        <v>1245</v>
      </c>
      <c r="G93" s="219"/>
      <c r="H93" s="197" t="s">
        <v>1276</v>
      </c>
      <c r="I93" s="197" t="s">
        <v>1277</v>
      </c>
      <c r="J93" s="197"/>
      <c r="K93" s="209"/>
    </row>
    <row r="94" spans="2:11" customFormat="1" ht="15" customHeight="1" x14ac:dyDescent="0.2">
      <c r="B94" s="220"/>
      <c r="C94" s="197" t="s">
        <v>1278</v>
      </c>
      <c r="D94" s="197"/>
      <c r="E94" s="197"/>
      <c r="F94" s="218" t="s">
        <v>1245</v>
      </c>
      <c r="G94" s="219"/>
      <c r="H94" s="197" t="s">
        <v>1279</v>
      </c>
      <c r="I94" s="197" t="s">
        <v>1280</v>
      </c>
      <c r="J94" s="197"/>
      <c r="K94" s="209"/>
    </row>
    <row r="95" spans="2:11" customFormat="1" ht="15" customHeight="1" x14ac:dyDescent="0.2">
      <c r="B95" s="220"/>
      <c r="C95" s="197" t="s">
        <v>1281</v>
      </c>
      <c r="D95" s="197"/>
      <c r="E95" s="197"/>
      <c r="F95" s="218" t="s">
        <v>1245</v>
      </c>
      <c r="G95" s="219"/>
      <c r="H95" s="197" t="s">
        <v>1281</v>
      </c>
      <c r="I95" s="197" t="s">
        <v>1280</v>
      </c>
      <c r="J95" s="197"/>
      <c r="K95" s="209"/>
    </row>
    <row r="96" spans="2:11" customFormat="1" ht="15" customHeight="1" x14ac:dyDescent="0.2">
      <c r="B96" s="220"/>
      <c r="C96" s="197" t="s">
        <v>38</v>
      </c>
      <c r="D96" s="197"/>
      <c r="E96" s="197"/>
      <c r="F96" s="218" t="s">
        <v>1245</v>
      </c>
      <c r="G96" s="219"/>
      <c r="H96" s="197" t="s">
        <v>1282</v>
      </c>
      <c r="I96" s="197" t="s">
        <v>1280</v>
      </c>
      <c r="J96" s="197"/>
      <c r="K96" s="209"/>
    </row>
    <row r="97" spans="2:11" customFormat="1" ht="15" customHeight="1" x14ac:dyDescent="0.2">
      <c r="B97" s="220"/>
      <c r="C97" s="197" t="s">
        <v>48</v>
      </c>
      <c r="D97" s="197"/>
      <c r="E97" s="197"/>
      <c r="F97" s="218" t="s">
        <v>1245</v>
      </c>
      <c r="G97" s="219"/>
      <c r="H97" s="197" t="s">
        <v>1283</v>
      </c>
      <c r="I97" s="197" t="s">
        <v>1280</v>
      </c>
      <c r="J97" s="197"/>
      <c r="K97" s="209"/>
    </row>
    <row r="98" spans="2:11" customFormat="1" ht="15" customHeight="1" x14ac:dyDescent="0.2">
      <c r="B98" s="221"/>
      <c r="C98" s="222"/>
      <c r="D98" s="222"/>
      <c r="E98" s="222"/>
      <c r="F98" s="222"/>
      <c r="G98" s="222"/>
      <c r="H98" s="222"/>
      <c r="I98" s="222"/>
      <c r="J98" s="222"/>
      <c r="K98" s="223"/>
    </row>
    <row r="99" spans="2:11" customFormat="1" ht="18.75" customHeight="1" x14ac:dyDescent="0.2">
      <c r="B99" s="224"/>
      <c r="C99" s="225"/>
      <c r="D99" s="225"/>
      <c r="E99" s="225"/>
      <c r="F99" s="225"/>
      <c r="G99" s="225"/>
      <c r="H99" s="225"/>
      <c r="I99" s="225"/>
      <c r="J99" s="225"/>
      <c r="K99" s="224"/>
    </row>
    <row r="100" spans="2:11" customFormat="1" ht="18.75" customHeight="1" x14ac:dyDescent="0.2">
      <c r="B100" s="204"/>
      <c r="C100" s="204"/>
      <c r="D100" s="204"/>
      <c r="E100" s="204"/>
      <c r="F100" s="204"/>
      <c r="G100" s="204"/>
      <c r="H100" s="204"/>
      <c r="I100" s="204"/>
      <c r="J100" s="204"/>
      <c r="K100" s="204"/>
    </row>
    <row r="101" spans="2:11" customFormat="1" ht="7.5" customHeight="1" x14ac:dyDescent="0.2">
      <c r="B101" s="205"/>
      <c r="C101" s="206"/>
      <c r="D101" s="206"/>
      <c r="E101" s="206"/>
      <c r="F101" s="206"/>
      <c r="G101" s="206"/>
      <c r="H101" s="206"/>
      <c r="I101" s="206"/>
      <c r="J101" s="206"/>
      <c r="K101" s="207"/>
    </row>
    <row r="102" spans="2:11" customFormat="1" ht="45" customHeight="1" x14ac:dyDescent="0.2">
      <c r="B102" s="208"/>
      <c r="C102" s="321" t="s">
        <v>1284</v>
      </c>
      <c r="D102" s="321"/>
      <c r="E102" s="321"/>
      <c r="F102" s="321"/>
      <c r="G102" s="321"/>
      <c r="H102" s="321"/>
      <c r="I102" s="321"/>
      <c r="J102" s="321"/>
      <c r="K102" s="209"/>
    </row>
    <row r="103" spans="2:11" customFormat="1" ht="17.25" customHeight="1" x14ac:dyDescent="0.2">
      <c r="B103" s="208"/>
      <c r="C103" s="210" t="s">
        <v>1239</v>
      </c>
      <c r="D103" s="210"/>
      <c r="E103" s="210"/>
      <c r="F103" s="210" t="s">
        <v>1240</v>
      </c>
      <c r="G103" s="211"/>
      <c r="H103" s="210" t="s">
        <v>54</v>
      </c>
      <c r="I103" s="210" t="s">
        <v>57</v>
      </c>
      <c r="J103" s="210" t="s">
        <v>1241</v>
      </c>
      <c r="K103" s="209"/>
    </row>
    <row r="104" spans="2:11" customFormat="1" ht="17.25" customHeight="1" x14ac:dyDescent="0.2">
      <c r="B104" s="208"/>
      <c r="C104" s="212" t="s">
        <v>1242</v>
      </c>
      <c r="D104" s="212"/>
      <c r="E104" s="212"/>
      <c r="F104" s="213" t="s">
        <v>1243</v>
      </c>
      <c r="G104" s="214"/>
      <c r="H104" s="212"/>
      <c r="I104" s="212"/>
      <c r="J104" s="212" t="s">
        <v>1244</v>
      </c>
      <c r="K104" s="209"/>
    </row>
    <row r="105" spans="2:11" customFormat="1" ht="5.25" customHeight="1" x14ac:dyDescent="0.2">
      <c r="B105" s="208"/>
      <c r="C105" s="210"/>
      <c r="D105" s="210"/>
      <c r="E105" s="210"/>
      <c r="F105" s="210"/>
      <c r="G105" s="226"/>
      <c r="H105" s="210"/>
      <c r="I105" s="210"/>
      <c r="J105" s="210"/>
      <c r="K105" s="209"/>
    </row>
    <row r="106" spans="2:11" customFormat="1" ht="15" customHeight="1" x14ac:dyDescent="0.2">
      <c r="B106" s="208"/>
      <c r="C106" s="197" t="s">
        <v>53</v>
      </c>
      <c r="D106" s="217"/>
      <c r="E106" s="217"/>
      <c r="F106" s="218" t="s">
        <v>1245</v>
      </c>
      <c r="G106" s="197"/>
      <c r="H106" s="197" t="s">
        <v>1285</v>
      </c>
      <c r="I106" s="197" t="s">
        <v>1247</v>
      </c>
      <c r="J106" s="197">
        <v>20</v>
      </c>
      <c r="K106" s="209"/>
    </row>
    <row r="107" spans="2:11" customFormat="1" ht="15" customHeight="1" x14ac:dyDescent="0.2">
      <c r="B107" s="208"/>
      <c r="C107" s="197" t="s">
        <v>1248</v>
      </c>
      <c r="D107" s="197"/>
      <c r="E107" s="197"/>
      <c r="F107" s="218" t="s">
        <v>1245</v>
      </c>
      <c r="G107" s="197"/>
      <c r="H107" s="197" t="s">
        <v>1285</v>
      </c>
      <c r="I107" s="197" t="s">
        <v>1247</v>
      </c>
      <c r="J107" s="197">
        <v>120</v>
      </c>
      <c r="K107" s="209"/>
    </row>
    <row r="108" spans="2:11" customFormat="1" ht="15" customHeight="1" x14ac:dyDescent="0.2">
      <c r="B108" s="220"/>
      <c r="C108" s="197" t="s">
        <v>1250</v>
      </c>
      <c r="D108" s="197"/>
      <c r="E108" s="197"/>
      <c r="F108" s="218" t="s">
        <v>1251</v>
      </c>
      <c r="G108" s="197"/>
      <c r="H108" s="197" t="s">
        <v>1285</v>
      </c>
      <c r="I108" s="197" t="s">
        <v>1247</v>
      </c>
      <c r="J108" s="197">
        <v>50</v>
      </c>
      <c r="K108" s="209"/>
    </row>
    <row r="109" spans="2:11" customFormat="1" ht="15" customHeight="1" x14ac:dyDescent="0.2">
      <c r="B109" s="220"/>
      <c r="C109" s="197" t="s">
        <v>1253</v>
      </c>
      <c r="D109" s="197"/>
      <c r="E109" s="197"/>
      <c r="F109" s="218" t="s">
        <v>1245</v>
      </c>
      <c r="G109" s="197"/>
      <c r="H109" s="197" t="s">
        <v>1285</v>
      </c>
      <c r="I109" s="197" t="s">
        <v>1255</v>
      </c>
      <c r="J109" s="197"/>
      <c r="K109" s="209"/>
    </row>
    <row r="110" spans="2:11" customFormat="1" ht="15" customHeight="1" x14ac:dyDescent="0.2">
      <c r="B110" s="220"/>
      <c r="C110" s="197" t="s">
        <v>1264</v>
      </c>
      <c r="D110" s="197"/>
      <c r="E110" s="197"/>
      <c r="F110" s="218" t="s">
        <v>1251</v>
      </c>
      <c r="G110" s="197"/>
      <c r="H110" s="197" t="s">
        <v>1285</v>
      </c>
      <c r="I110" s="197" t="s">
        <v>1247</v>
      </c>
      <c r="J110" s="197">
        <v>50</v>
      </c>
      <c r="K110" s="209"/>
    </row>
    <row r="111" spans="2:11" customFormat="1" ht="15" customHeight="1" x14ac:dyDescent="0.2">
      <c r="B111" s="220"/>
      <c r="C111" s="197" t="s">
        <v>1272</v>
      </c>
      <c r="D111" s="197"/>
      <c r="E111" s="197"/>
      <c r="F111" s="218" t="s">
        <v>1251</v>
      </c>
      <c r="G111" s="197"/>
      <c r="H111" s="197" t="s">
        <v>1285</v>
      </c>
      <c r="I111" s="197" t="s">
        <v>1247</v>
      </c>
      <c r="J111" s="197">
        <v>50</v>
      </c>
      <c r="K111" s="209"/>
    </row>
    <row r="112" spans="2:11" customFormat="1" ht="15" customHeight="1" x14ac:dyDescent="0.2">
      <c r="B112" s="220"/>
      <c r="C112" s="197" t="s">
        <v>1270</v>
      </c>
      <c r="D112" s="197"/>
      <c r="E112" s="197"/>
      <c r="F112" s="218" t="s">
        <v>1251</v>
      </c>
      <c r="G112" s="197"/>
      <c r="H112" s="197" t="s">
        <v>1285</v>
      </c>
      <c r="I112" s="197" t="s">
        <v>1247</v>
      </c>
      <c r="J112" s="197">
        <v>50</v>
      </c>
      <c r="K112" s="209"/>
    </row>
    <row r="113" spans="2:11" customFormat="1" ht="15" customHeight="1" x14ac:dyDescent="0.2">
      <c r="B113" s="220"/>
      <c r="C113" s="197" t="s">
        <v>53</v>
      </c>
      <c r="D113" s="197"/>
      <c r="E113" s="197"/>
      <c r="F113" s="218" t="s">
        <v>1245</v>
      </c>
      <c r="G113" s="197"/>
      <c r="H113" s="197" t="s">
        <v>1286</v>
      </c>
      <c r="I113" s="197" t="s">
        <v>1247</v>
      </c>
      <c r="J113" s="197">
        <v>20</v>
      </c>
      <c r="K113" s="209"/>
    </row>
    <row r="114" spans="2:11" customFormat="1" ht="15" customHeight="1" x14ac:dyDescent="0.2">
      <c r="B114" s="220"/>
      <c r="C114" s="197" t="s">
        <v>1287</v>
      </c>
      <c r="D114" s="197"/>
      <c r="E114" s="197"/>
      <c r="F114" s="218" t="s">
        <v>1245</v>
      </c>
      <c r="G114" s="197"/>
      <c r="H114" s="197" t="s">
        <v>1288</v>
      </c>
      <c r="I114" s="197" t="s">
        <v>1247</v>
      </c>
      <c r="J114" s="197">
        <v>120</v>
      </c>
      <c r="K114" s="209"/>
    </row>
    <row r="115" spans="2:11" customFormat="1" ht="15" customHeight="1" x14ac:dyDescent="0.2">
      <c r="B115" s="220"/>
      <c r="C115" s="197" t="s">
        <v>38</v>
      </c>
      <c r="D115" s="197"/>
      <c r="E115" s="197"/>
      <c r="F115" s="218" t="s">
        <v>1245</v>
      </c>
      <c r="G115" s="197"/>
      <c r="H115" s="197" t="s">
        <v>1289</v>
      </c>
      <c r="I115" s="197" t="s">
        <v>1280</v>
      </c>
      <c r="J115" s="197"/>
      <c r="K115" s="209"/>
    </row>
    <row r="116" spans="2:11" customFormat="1" ht="15" customHeight="1" x14ac:dyDescent="0.2">
      <c r="B116" s="220"/>
      <c r="C116" s="197" t="s">
        <v>48</v>
      </c>
      <c r="D116" s="197"/>
      <c r="E116" s="197"/>
      <c r="F116" s="218" t="s">
        <v>1245</v>
      </c>
      <c r="G116" s="197"/>
      <c r="H116" s="197" t="s">
        <v>1290</v>
      </c>
      <c r="I116" s="197" t="s">
        <v>1280</v>
      </c>
      <c r="J116" s="197"/>
      <c r="K116" s="209"/>
    </row>
    <row r="117" spans="2:11" customFormat="1" ht="15" customHeight="1" x14ac:dyDescent="0.2">
      <c r="B117" s="220"/>
      <c r="C117" s="197" t="s">
        <v>57</v>
      </c>
      <c r="D117" s="197"/>
      <c r="E117" s="197"/>
      <c r="F117" s="218" t="s">
        <v>1245</v>
      </c>
      <c r="G117" s="197"/>
      <c r="H117" s="197" t="s">
        <v>1291</v>
      </c>
      <c r="I117" s="197" t="s">
        <v>1292</v>
      </c>
      <c r="J117" s="197"/>
      <c r="K117" s="209"/>
    </row>
    <row r="118" spans="2:11" customFormat="1" ht="15" customHeight="1" x14ac:dyDescent="0.2">
      <c r="B118" s="221"/>
      <c r="C118" s="227"/>
      <c r="D118" s="227"/>
      <c r="E118" s="227"/>
      <c r="F118" s="227"/>
      <c r="G118" s="227"/>
      <c r="H118" s="227"/>
      <c r="I118" s="227"/>
      <c r="J118" s="227"/>
      <c r="K118" s="223"/>
    </row>
    <row r="119" spans="2:11" customFormat="1" ht="18.75" customHeight="1" x14ac:dyDescent="0.2">
      <c r="B119" s="228"/>
      <c r="C119" s="229"/>
      <c r="D119" s="229"/>
      <c r="E119" s="229"/>
      <c r="F119" s="230"/>
      <c r="G119" s="229"/>
      <c r="H119" s="229"/>
      <c r="I119" s="229"/>
      <c r="J119" s="229"/>
      <c r="K119" s="228"/>
    </row>
    <row r="120" spans="2:11" customFormat="1" ht="18.75" customHeight="1" x14ac:dyDescent="0.2">
      <c r="B120" s="204"/>
      <c r="C120" s="204"/>
      <c r="D120" s="204"/>
      <c r="E120" s="204"/>
      <c r="F120" s="204"/>
      <c r="G120" s="204"/>
      <c r="H120" s="204"/>
      <c r="I120" s="204"/>
      <c r="J120" s="204"/>
      <c r="K120" s="204"/>
    </row>
    <row r="121" spans="2:11" customFormat="1" ht="7.5" customHeight="1" x14ac:dyDescent="0.2">
      <c r="B121" s="231"/>
      <c r="C121" s="232"/>
      <c r="D121" s="232"/>
      <c r="E121" s="232"/>
      <c r="F121" s="232"/>
      <c r="G121" s="232"/>
      <c r="H121" s="232"/>
      <c r="I121" s="232"/>
      <c r="J121" s="232"/>
      <c r="K121" s="233"/>
    </row>
    <row r="122" spans="2:11" customFormat="1" ht="45" customHeight="1" x14ac:dyDescent="0.2">
      <c r="B122" s="234"/>
      <c r="C122" s="319" t="s">
        <v>1293</v>
      </c>
      <c r="D122" s="319"/>
      <c r="E122" s="319"/>
      <c r="F122" s="319"/>
      <c r="G122" s="319"/>
      <c r="H122" s="319"/>
      <c r="I122" s="319"/>
      <c r="J122" s="319"/>
      <c r="K122" s="235"/>
    </row>
    <row r="123" spans="2:11" customFormat="1" ht="17.25" customHeight="1" x14ac:dyDescent="0.2">
      <c r="B123" s="236"/>
      <c r="C123" s="210" t="s">
        <v>1239</v>
      </c>
      <c r="D123" s="210"/>
      <c r="E123" s="210"/>
      <c r="F123" s="210" t="s">
        <v>1240</v>
      </c>
      <c r="G123" s="211"/>
      <c r="H123" s="210" t="s">
        <v>54</v>
      </c>
      <c r="I123" s="210" t="s">
        <v>57</v>
      </c>
      <c r="J123" s="210" t="s">
        <v>1241</v>
      </c>
      <c r="K123" s="237"/>
    </row>
    <row r="124" spans="2:11" customFormat="1" ht="17.25" customHeight="1" x14ac:dyDescent="0.2">
      <c r="B124" s="236"/>
      <c r="C124" s="212" t="s">
        <v>1242</v>
      </c>
      <c r="D124" s="212"/>
      <c r="E124" s="212"/>
      <c r="F124" s="213" t="s">
        <v>1243</v>
      </c>
      <c r="G124" s="214"/>
      <c r="H124" s="212"/>
      <c r="I124" s="212"/>
      <c r="J124" s="212" t="s">
        <v>1244</v>
      </c>
      <c r="K124" s="237"/>
    </row>
    <row r="125" spans="2:11" customFormat="1" ht="5.25" customHeight="1" x14ac:dyDescent="0.2">
      <c r="B125" s="238"/>
      <c r="C125" s="215"/>
      <c r="D125" s="215"/>
      <c r="E125" s="215"/>
      <c r="F125" s="215"/>
      <c r="G125" s="239"/>
      <c r="H125" s="215"/>
      <c r="I125" s="215"/>
      <c r="J125" s="215"/>
      <c r="K125" s="240"/>
    </row>
    <row r="126" spans="2:11" customFormat="1" ht="15" customHeight="1" x14ac:dyDescent="0.2">
      <c r="B126" s="238"/>
      <c r="C126" s="197" t="s">
        <v>1248</v>
      </c>
      <c r="D126" s="217"/>
      <c r="E126" s="217"/>
      <c r="F126" s="218" t="s">
        <v>1245</v>
      </c>
      <c r="G126" s="197"/>
      <c r="H126" s="197" t="s">
        <v>1285</v>
      </c>
      <c r="I126" s="197" t="s">
        <v>1247</v>
      </c>
      <c r="J126" s="197">
        <v>120</v>
      </c>
      <c r="K126" s="241"/>
    </row>
    <row r="127" spans="2:11" customFormat="1" ht="15" customHeight="1" x14ac:dyDescent="0.2">
      <c r="B127" s="238"/>
      <c r="C127" s="197" t="s">
        <v>1294</v>
      </c>
      <c r="D127" s="197"/>
      <c r="E127" s="197"/>
      <c r="F127" s="218" t="s">
        <v>1245</v>
      </c>
      <c r="G127" s="197"/>
      <c r="H127" s="197" t="s">
        <v>1295</v>
      </c>
      <c r="I127" s="197" t="s">
        <v>1247</v>
      </c>
      <c r="J127" s="197" t="s">
        <v>1296</v>
      </c>
      <c r="K127" s="241"/>
    </row>
    <row r="128" spans="2:11" customFormat="1" ht="15" customHeight="1" x14ac:dyDescent="0.2">
      <c r="B128" s="238"/>
      <c r="C128" s="197" t="s">
        <v>85</v>
      </c>
      <c r="D128" s="197"/>
      <c r="E128" s="197"/>
      <c r="F128" s="218" t="s">
        <v>1245</v>
      </c>
      <c r="G128" s="197"/>
      <c r="H128" s="197" t="s">
        <v>1297</v>
      </c>
      <c r="I128" s="197" t="s">
        <v>1247</v>
      </c>
      <c r="J128" s="197" t="s">
        <v>1296</v>
      </c>
      <c r="K128" s="241"/>
    </row>
    <row r="129" spans="2:11" customFormat="1" ht="15" customHeight="1" x14ac:dyDescent="0.2">
      <c r="B129" s="238"/>
      <c r="C129" s="197" t="s">
        <v>1256</v>
      </c>
      <c r="D129" s="197"/>
      <c r="E129" s="197"/>
      <c r="F129" s="218" t="s">
        <v>1251</v>
      </c>
      <c r="G129" s="197"/>
      <c r="H129" s="197" t="s">
        <v>1257</v>
      </c>
      <c r="I129" s="197" t="s">
        <v>1247</v>
      </c>
      <c r="J129" s="197">
        <v>15</v>
      </c>
      <c r="K129" s="241"/>
    </row>
    <row r="130" spans="2:11" customFormat="1" ht="15" customHeight="1" x14ac:dyDescent="0.2">
      <c r="B130" s="238"/>
      <c r="C130" s="197" t="s">
        <v>1258</v>
      </c>
      <c r="D130" s="197"/>
      <c r="E130" s="197"/>
      <c r="F130" s="218" t="s">
        <v>1251</v>
      </c>
      <c r="G130" s="197"/>
      <c r="H130" s="197" t="s">
        <v>1259</v>
      </c>
      <c r="I130" s="197" t="s">
        <v>1247</v>
      </c>
      <c r="J130" s="197">
        <v>15</v>
      </c>
      <c r="K130" s="241"/>
    </row>
    <row r="131" spans="2:11" customFormat="1" ht="15" customHeight="1" x14ac:dyDescent="0.2">
      <c r="B131" s="238"/>
      <c r="C131" s="197" t="s">
        <v>1260</v>
      </c>
      <c r="D131" s="197"/>
      <c r="E131" s="197"/>
      <c r="F131" s="218" t="s">
        <v>1251</v>
      </c>
      <c r="G131" s="197"/>
      <c r="H131" s="197" t="s">
        <v>1261</v>
      </c>
      <c r="I131" s="197" t="s">
        <v>1247</v>
      </c>
      <c r="J131" s="197">
        <v>20</v>
      </c>
      <c r="K131" s="241"/>
    </row>
    <row r="132" spans="2:11" customFormat="1" ht="15" customHeight="1" x14ac:dyDescent="0.2">
      <c r="B132" s="238"/>
      <c r="C132" s="197" t="s">
        <v>1262</v>
      </c>
      <c r="D132" s="197"/>
      <c r="E132" s="197"/>
      <c r="F132" s="218" t="s">
        <v>1251</v>
      </c>
      <c r="G132" s="197"/>
      <c r="H132" s="197" t="s">
        <v>1263</v>
      </c>
      <c r="I132" s="197" t="s">
        <v>1247</v>
      </c>
      <c r="J132" s="197">
        <v>20</v>
      </c>
      <c r="K132" s="241"/>
    </row>
    <row r="133" spans="2:11" customFormat="1" ht="15" customHeight="1" x14ac:dyDescent="0.2">
      <c r="B133" s="238"/>
      <c r="C133" s="197" t="s">
        <v>1250</v>
      </c>
      <c r="D133" s="197"/>
      <c r="E133" s="197"/>
      <c r="F133" s="218" t="s">
        <v>1251</v>
      </c>
      <c r="G133" s="197"/>
      <c r="H133" s="197" t="s">
        <v>1285</v>
      </c>
      <c r="I133" s="197" t="s">
        <v>1247</v>
      </c>
      <c r="J133" s="197">
        <v>50</v>
      </c>
      <c r="K133" s="241"/>
    </row>
    <row r="134" spans="2:11" customFormat="1" ht="15" customHeight="1" x14ac:dyDescent="0.2">
      <c r="B134" s="238"/>
      <c r="C134" s="197" t="s">
        <v>1264</v>
      </c>
      <c r="D134" s="197"/>
      <c r="E134" s="197"/>
      <c r="F134" s="218" t="s">
        <v>1251</v>
      </c>
      <c r="G134" s="197"/>
      <c r="H134" s="197" t="s">
        <v>1285</v>
      </c>
      <c r="I134" s="197" t="s">
        <v>1247</v>
      </c>
      <c r="J134" s="197">
        <v>50</v>
      </c>
      <c r="K134" s="241"/>
    </row>
    <row r="135" spans="2:11" customFormat="1" ht="15" customHeight="1" x14ac:dyDescent="0.2">
      <c r="B135" s="238"/>
      <c r="C135" s="197" t="s">
        <v>1270</v>
      </c>
      <c r="D135" s="197"/>
      <c r="E135" s="197"/>
      <c r="F135" s="218" t="s">
        <v>1251</v>
      </c>
      <c r="G135" s="197"/>
      <c r="H135" s="197" t="s">
        <v>1285</v>
      </c>
      <c r="I135" s="197" t="s">
        <v>1247</v>
      </c>
      <c r="J135" s="197">
        <v>50</v>
      </c>
      <c r="K135" s="241"/>
    </row>
    <row r="136" spans="2:11" customFormat="1" ht="15" customHeight="1" x14ac:dyDescent="0.2">
      <c r="B136" s="238"/>
      <c r="C136" s="197" t="s">
        <v>1272</v>
      </c>
      <c r="D136" s="197"/>
      <c r="E136" s="197"/>
      <c r="F136" s="218" t="s">
        <v>1251</v>
      </c>
      <c r="G136" s="197"/>
      <c r="H136" s="197" t="s">
        <v>1285</v>
      </c>
      <c r="I136" s="197" t="s">
        <v>1247</v>
      </c>
      <c r="J136" s="197">
        <v>50</v>
      </c>
      <c r="K136" s="241"/>
    </row>
    <row r="137" spans="2:11" customFormat="1" ht="15" customHeight="1" x14ac:dyDescent="0.2">
      <c r="B137" s="238"/>
      <c r="C137" s="197" t="s">
        <v>1273</v>
      </c>
      <c r="D137" s="197"/>
      <c r="E137" s="197"/>
      <c r="F137" s="218" t="s">
        <v>1251</v>
      </c>
      <c r="G137" s="197"/>
      <c r="H137" s="197" t="s">
        <v>1298</v>
      </c>
      <c r="I137" s="197" t="s">
        <v>1247</v>
      </c>
      <c r="J137" s="197">
        <v>255</v>
      </c>
      <c r="K137" s="241"/>
    </row>
    <row r="138" spans="2:11" customFormat="1" ht="15" customHeight="1" x14ac:dyDescent="0.2">
      <c r="B138" s="238"/>
      <c r="C138" s="197" t="s">
        <v>1275</v>
      </c>
      <c r="D138" s="197"/>
      <c r="E138" s="197"/>
      <c r="F138" s="218" t="s">
        <v>1245</v>
      </c>
      <c r="G138" s="197"/>
      <c r="H138" s="197" t="s">
        <v>1299</v>
      </c>
      <c r="I138" s="197" t="s">
        <v>1277</v>
      </c>
      <c r="J138" s="197"/>
      <c r="K138" s="241"/>
    </row>
    <row r="139" spans="2:11" customFormat="1" ht="15" customHeight="1" x14ac:dyDescent="0.2">
      <c r="B139" s="238"/>
      <c r="C139" s="197" t="s">
        <v>1278</v>
      </c>
      <c r="D139" s="197"/>
      <c r="E139" s="197"/>
      <c r="F139" s="218" t="s">
        <v>1245</v>
      </c>
      <c r="G139" s="197"/>
      <c r="H139" s="197" t="s">
        <v>1300</v>
      </c>
      <c r="I139" s="197" t="s">
        <v>1280</v>
      </c>
      <c r="J139" s="197"/>
      <c r="K139" s="241"/>
    </row>
    <row r="140" spans="2:11" customFormat="1" ht="15" customHeight="1" x14ac:dyDescent="0.2">
      <c r="B140" s="238"/>
      <c r="C140" s="197" t="s">
        <v>1281</v>
      </c>
      <c r="D140" s="197"/>
      <c r="E140" s="197"/>
      <c r="F140" s="218" t="s">
        <v>1245</v>
      </c>
      <c r="G140" s="197"/>
      <c r="H140" s="197" t="s">
        <v>1281</v>
      </c>
      <c r="I140" s="197" t="s">
        <v>1280</v>
      </c>
      <c r="J140" s="197"/>
      <c r="K140" s="241"/>
    </row>
    <row r="141" spans="2:11" customFormat="1" ht="15" customHeight="1" x14ac:dyDescent="0.2">
      <c r="B141" s="238"/>
      <c r="C141" s="197" t="s">
        <v>38</v>
      </c>
      <c r="D141" s="197"/>
      <c r="E141" s="197"/>
      <c r="F141" s="218" t="s">
        <v>1245</v>
      </c>
      <c r="G141" s="197"/>
      <c r="H141" s="197" t="s">
        <v>1301</v>
      </c>
      <c r="I141" s="197" t="s">
        <v>1280</v>
      </c>
      <c r="J141" s="197"/>
      <c r="K141" s="241"/>
    </row>
    <row r="142" spans="2:11" customFormat="1" ht="15" customHeight="1" x14ac:dyDescent="0.2">
      <c r="B142" s="238"/>
      <c r="C142" s="197" t="s">
        <v>1302</v>
      </c>
      <c r="D142" s="197"/>
      <c r="E142" s="197"/>
      <c r="F142" s="218" t="s">
        <v>1245</v>
      </c>
      <c r="G142" s="197"/>
      <c r="H142" s="197" t="s">
        <v>1303</v>
      </c>
      <c r="I142" s="197" t="s">
        <v>1280</v>
      </c>
      <c r="J142" s="197"/>
      <c r="K142" s="241"/>
    </row>
    <row r="143" spans="2:11" customFormat="1" ht="15" customHeight="1" x14ac:dyDescent="0.2">
      <c r="B143" s="242"/>
      <c r="C143" s="243"/>
      <c r="D143" s="243"/>
      <c r="E143" s="243"/>
      <c r="F143" s="243"/>
      <c r="G143" s="243"/>
      <c r="H143" s="243"/>
      <c r="I143" s="243"/>
      <c r="J143" s="243"/>
      <c r="K143" s="244"/>
    </row>
    <row r="144" spans="2:11" customFormat="1" ht="18.75" customHeight="1" x14ac:dyDescent="0.2">
      <c r="B144" s="229"/>
      <c r="C144" s="229"/>
      <c r="D144" s="229"/>
      <c r="E144" s="229"/>
      <c r="F144" s="230"/>
      <c r="G144" s="229"/>
      <c r="H144" s="229"/>
      <c r="I144" s="229"/>
      <c r="J144" s="229"/>
      <c r="K144" s="229"/>
    </row>
    <row r="145" spans="2:11" customFormat="1" ht="18.75" customHeight="1" x14ac:dyDescent="0.2">
      <c r="B145" s="204"/>
      <c r="C145" s="204"/>
      <c r="D145" s="204"/>
      <c r="E145" s="204"/>
      <c r="F145" s="204"/>
      <c r="G145" s="204"/>
      <c r="H145" s="204"/>
      <c r="I145" s="204"/>
      <c r="J145" s="204"/>
      <c r="K145" s="204"/>
    </row>
    <row r="146" spans="2:11" customFormat="1" ht="7.5" customHeight="1" x14ac:dyDescent="0.2">
      <c r="B146" s="205"/>
      <c r="C146" s="206"/>
      <c r="D146" s="206"/>
      <c r="E146" s="206"/>
      <c r="F146" s="206"/>
      <c r="G146" s="206"/>
      <c r="H146" s="206"/>
      <c r="I146" s="206"/>
      <c r="J146" s="206"/>
      <c r="K146" s="207"/>
    </row>
    <row r="147" spans="2:11" customFormat="1" ht="45" customHeight="1" x14ac:dyDescent="0.2">
      <c r="B147" s="208"/>
      <c r="C147" s="321" t="s">
        <v>1304</v>
      </c>
      <c r="D147" s="321"/>
      <c r="E147" s="321"/>
      <c r="F147" s="321"/>
      <c r="G147" s="321"/>
      <c r="H147" s="321"/>
      <c r="I147" s="321"/>
      <c r="J147" s="321"/>
      <c r="K147" s="209"/>
    </row>
    <row r="148" spans="2:11" customFormat="1" ht="17.25" customHeight="1" x14ac:dyDescent="0.2">
      <c r="B148" s="208"/>
      <c r="C148" s="210" t="s">
        <v>1239</v>
      </c>
      <c r="D148" s="210"/>
      <c r="E148" s="210"/>
      <c r="F148" s="210" t="s">
        <v>1240</v>
      </c>
      <c r="G148" s="211"/>
      <c r="H148" s="210" t="s">
        <v>54</v>
      </c>
      <c r="I148" s="210" t="s">
        <v>57</v>
      </c>
      <c r="J148" s="210" t="s">
        <v>1241</v>
      </c>
      <c r="K148" s="209"/>
    </row>
    <row r="149" spans="2:11" customFormat="1" ht="17.25" customHeight="1" x14ac:dyDescent="0.2">
      <c r="B149" s="208"/>
      <c r="C149" s="212" t="s">
        <v>1242</v>
      </c>
      <c r="D149" s="212"/>
      <c r="E149" s="212"/>
      <c r="F149" s="213" t="s">
        <v>1243</v>
      </c>
      <c r="G149" s="214"/>
      <c r="H149" s="212"/>
      <c r="I149" s="212"/>
      <c r="J149" s="212" t="s">
        <v>1244</v>
      </c>
      <c r="K149" s="209"/>
    </row>
    <row r="150" spans="2:11" customFormat="1" ht="5.25" customHeight="1" x14ac:dyDescent="0.2">
      <c r="B150" s="220"/>
      <c r="C150" s="215"/>
      <c r="D150" s="215"/>
      <c r="E150" s="215"/>
      <c r="F150" s="215"/>
      <c r="G150" s="216"/>
      <c r="H150" s="215"/>
      <c r="I150" s="215"/>
      <c r="J150" s="215"/>
      <c r="K150" s="241"/>
    </row>
    <row r="151" spans="2:11" customFormat="1" ht="15" customHeight="1" x14ac:dyDescent="0.2">
      <c r="B151" s="220"/>
      <c r="C151" s="245" t="s">
        <v>1248</v>
      </c>
      <c r="D151" s="197"/>
      <c r="E151" s="197"/>
      <c r="F151" s="246" t="s">
        <v>1245</v>
      </c>
      <c r="G151" s="197"/>
      <c r="H151" s="245" t="s">
        <v>1285</v>
      </c>
      <c r="I151" s="245" t="s">
        <v>1247</v>
      </c>
      <c r="J151" s="245">
        <v>120</v>
      </c>
      <c r="K151" s="241"/>
    </row>
    <row r="152" spans="2:11" customFormat="1" ht="15" customHeight="1" x14ac:dyDescent="0.2">
      <c r="B152" s="220"/>
      <c r="C152" s="245" t="s">
        <v>1294</v>
      </c>
      <c r="D152" s="197"/>
      <c r="E152" s="197"/>
      <c r="F152" s="246" t="s">
        <v>1245</v>
      </c>
      <c r="G152" s="197"/>
      <c r="H152" s="245" t="s">
        <v>1305</v>
      </c>
      <c r="I152" s="245" t="s">
        <v>1247</v>
      </c>
      <c r="J152" s="245" t="s">
        <v>1296</v>
      </c>
      <c r="K152" s="241"/>
    </row>
    <row r="153" spans="2:11" customFormat="1" ht="15" customHeight="1" x14ac:dyDescent="0.2">
      <c r="B153" s="220"/>
      <c r="C153" s="245" t="s">
        <v>85</v>
      </c>
      <c r="D153" s="197"/>
      <c r="E153" s="197"/>
      <c r="F153" s="246" t="s">
        <v>1245</v>
      </c>
      <c r="G153" s="197"/>
      <c r="H153" s="245" t="s">
        <v>1306</v>
      </c>
      <c r="I153" s="245" t="s">
        <v>1247</v>
      </c>
      <c r="J153" s="245" t="s">
        <v>1296</v>
      </c>
      <c r="K153" s="241"/>
    </row>
    <row r="154" spans="2:11" customFormat="1" ht="15" customHeight="1" x14ac:dyDescent="0.2">
      <c r="B154" s="220"/>
      <c r="C154" s="245" t="s">
        <v>1250</v>
      </c>
      <c r="D154" s="197"/>
      <c r="E154" s="197"/>
      <c r="F154" s="246" t="s">
        <v>1251</v>
      </c>
      <c r="G154" s="197"/>
      <c r="H154" s="245" t="s">
        <v>1285</v>
      </c>
      <c r="I154" s="245" t="s">
        <v>1247</v>
      </c>
      <c r="J154" s="245">
        <v>50</v>
      </c>
      <c r="K154" s="241"/>
    </row>
    <row r="155" spans="2:11" customFormat="1" ht="15" customHeight="1" x14ac:dyDescent="0.2">
      <c r="B155" s="220"/>
      <c r="C155" s="245" t="s">
        <v>1253</v>
      </c>
      <c r="D155" s="197"/>
      <c r="E155" s="197"/>
      <c r="F155" s="246" t="s">
        <v>1245</v>
      </c>
      <c r="G155" s="197"/>
      <c r="H155" s="245" t="s">
        <v>1285</v>
      </c>
      <c r="I155" s="245" t="s">
        <v>1255</v>
      </c>
      <c r="J155" s="245"/>
      <c r="K155" s="241"/>
    </row>
    <row r="156" spans="2:11" customFormat="1" ht="15" customHeight="1" x14ac:dyDescent="0.2">
      <c r="B156" s="220"/>
      <c r="C156" s="245" t="s">
        <v>1264</v>
      </c>
      <c r="D156" s="197"/>
      <c r="E156" s="197"/>
      <c r="F156" s="246" t="s">
        <v>1251</v>
      </c>
      <c r="G156" s="197"/>
      <c r="H156" s="245" t="s">
        <v>1285</v>
      </c>
      <c r="I156" s="245" t="s">
        <v>1247</v>
      </c>
      <c r="J156" s="245">
        <v>50</v>
      </c>
      <c r="K156" s="241"/>
    </row>
    <row r="157" spans="2:11" customFormat="1" ht="15" customHeight="1" x14ac:dyDescent="0.2">
      <c r="B157" s="220"/>
      <c r="C157" s="245" t="s">
        <v>1272</v>
      </c>
      <c r="D157" s="197"/>
      <c r="E157" s="197"/>
      <c r="F157" s="246" t="s">
        <v>1251</v>
      </c>
      <c r="G157" s="197"/>
      <c r="H157" s="245" t="s">
        <v>1285</v>
      </c>
      <c r="I157" s="245" t="s">
        <v>1247</v>
      </c>
      <c r="J157" s="245">
        <v>50</v>
      </c>
      <c r="K157" s="241"/>
    </row>
    <row r="158" spans="2:11" customFormat="1" ht="15" customHeight="1" x14ac:dyDescent="0.2">
      <c r="B158" s="220"/>
      <c r="C158" s="245" t="s">
        <v>1270</v>
      </c>
      <c r="D158" s="197"/>
      <c r="E158" s="197"/>
      <c r="F158" s="246" t="s">
        <v>1251</v>
      </c>
      <c r="G158" s="197"/>
      <c r="H158" s="245" t="s">
        <v>1285</v>
      </c>
      <c r="I158" s="245" t="s">
        <v>1247</v>
      </c>
      <c r="J158" s="245">
        <v>50</v>
      </c>
      <c r="K158" s="241"/>
    </row>
    <row r="159" spans="2:11" customFormat="1" ht="15" customHeight="1" x14ac:dyDescent="0.2">
      <c r="B159" s="220"/>
      <c r="C159" s="245" t="s">
        <v>123</v>
      </c>
      <c r="D159" s="197"/>
      <c r="E159" s="197"/>
      <c r="F159" s="246" t="s">
        <v>1245</v>
      </c>
      <c r="G159" s="197"/>
      <c r="H159" s="245" t="s">
        <v>1307</v>
      </c>
      <c r="I159" s="245" t="s">
        <v>1247</v>
      </c>
      <c r="J159" s="245" t="s">
        <v>1308</v>
      </c>
      <c r="K159" s="241"/>
    </row>
    <row r="160" spans="2:11" customFormat="1" ht="15" customHeight="1" x14ac:dyDescent="0.2">
      <c r="B160" s="220"/>
      <c r="C160" s="245" t="s">
        <v>1309</v>
      </c>
      <c r="D160" s="197"/>
      <c r="E160" s="197"/>
      <c r="F160" s="246" t="s">
        <v>1245</v>
      </c>
      <c r="G160" s="197"/>
      <c r="H160" s="245" t="s">
        <v>1310</v>
      </c>
      <c r="I160" s="245" t="s">
        <v>1280</v>
      </c>
      <c r="J160" s="245"/>
      <c r="K160" s="241"/>
    </row>
    <row r="161" spans="2:11" customFormat="1" ht="15" customHeight="1" x14ac:dyDescent="0.2">
      <c r="B161" s="247"/>
      <c r="C161" s="227"/>
      <c r="D161" s="227"/>
      <c r="E161" s="227"/>
      <c r="F161" s="227"/>
      <c r="G161" s="227"/>
      <c r="H161" s="227"/>
      <c r="I161" s="227"/>
      <c r="J161" s="227"/>
      <c r="K161" s="248"/>
    </row>
    <row r="162" spans="2:11" customFormat="1" ht="18.75" customHeight="1" x14ac:dyDescent="0.2">
      <c r="B162" s="229"/>
      <c r="C162" s="239"/>
      <c r="D162" s="239"/>
      <c r="E162" s="239"/>
      <c r="F162" s="249"/>
      <c r="G162" s="239"/>
      <c r="H162" s="239"/>
      <c r="I162" s="239"/>
      <c r="J162" s="239"/>
      <c r="K162" s="229"/>
    </row>
    <row r="163" spans="2:11" customFormat="1" ht="18.75" customHeight="1" x14ac:dyDescent="0.2">
      <c r="B163" s="204"/>
      <c r="C163" s="204"/>
      <c r="D163" s="204"/>
      <c r="E163" s="204"/>
      <c r="F163" s="204"/>
      <c r="G163" s="204"/>
      <c r="H163" s="204"/>
      <c r="I163" s="204"/>
      <c r="J163" s="204"/>
      <c r="K163" s="204"/>
    </row>
    <row r="164" spans="2:11" customFormat="1" ht="7.5" customHeight="1" x14ac:dyDescent="0.2">
      <c r="B164" s="186"/>
      <c r="C164" s="187"/>
      <c r="D164" s="187"/>
      <c r="E164" s="187"/>
      <c r="F164" s="187"/>
      <c r="G164" s="187"/>
      <c r="H164" s="187"/>
      <c r="I164" s="187"/>
      <c r="J164" s="187"/>
      <c r="K164" s="188"/>
    </row>
    <row r="165" spans="2:11" customFormat="1" ht="45" customHeight="1" x14ac:dyDescent="0.2">
      <c r="B165" s="189"/>
      <c r="C165" s="319" t="s">
        <v>1311</v>
      </c>
      <c r="D165" s="319"/>
      <c r="E165" s="319"/>
      <c r="F165" s="319"/>
      <c r="G165" s="319"/>
      <c r="H165" s="319"/>
      <c r="I165" s="319"/>
      <c r="J165" s="319"/>
      <c r="K165" s="190"/>
    </row>
    <row r="166" spans="2:11" customFormat="1" ht="17.25" customHeight="1" x14ac:dyDescent="0.2">
      <c r="B166" s="189"/>
      <c r="C166" s="210" t="s">
        <v>1239</v>
      </c>
      <c r="D166" s="210"/>
      <c r="E166" s="210"/>
      <c r="F166" s="210" t="s">
        <v>1240</v>
      </c>
      <c r="G166" s="250"/>
      <c r="H166" s="251" t="s">
        <v>54</v>
      </c>
      <c r="I166" s="251" t="s">
        <v>57</v>
      </c>
      <c r="J166" s="210" t="s">
        <v>1241</v>
      </c>
      <c r="K166" s="190"/>
    </row>
    <row r="167" spans="2:11" customFormat="1" ht="17.25" customHeight="1" x14ac:dyDescent="0.2">
      <c r="B167" s="191"/>
      <c r="C167" s="212" t="s">
        <v>1242</v>
      </c>
      <c r="D167" s="212"/>
      <c r="E167" s="212"/>
      <c r="F167" s="213" t="s">
        <v>1243</v>
      </c>
      <c r="G167" s="252"/>
      <c r="H167" s="253"/>
      <c r="I167" s="253"/>
      <c r="J167" s="212" t="s">
        <v>1244</v>
      </c>
      <c r="K167" s="192"/>
    </row>
    <row r="168" spans="2:11" customFormat="1" ht="5.25" customHeight="1" x14ac:dyDescent="0.2">
      <c r="B168" s="220"/>
      <c r="C168" s="215"/>
      <c r="D168" s="215"/>
      <c r="E168" s="215"/>
      <c r="F168" s="215"/>
      <c r="G168" s="216"/>
      <c r="H168" s="215"/>
      <c r="I168" s="215"/>
      <c r="J168" s="215"/>
      <c r="K168" s="241"/>
    </row>
    <row r="169" spans="2:11" customFormat="1" ht="15" customHeight="1" x14ac:dyDescent="0.2">
      <c r="B169" s="220"/>
      <c r="C169" s="197" t="s">
        <v>1248</v>
      </c>
      <c r="D169" s="197"/>
      <c r="E169" s="197"/>
      <c r="F169" s="218" t="s">
        <v>1245</v>
      </c>
      <c r="G169" s="197"/>
      <c r="H169" s="197" t="s">
        <v>1285</v>
      </c>
      <c r="I169" s="197" t="s">
        <v>1247</v>
      </c>
      <c r="J169" s="197">
        <v>120</v>
      </c>
      <c r="K169" s="241"/>
    </row>
    <row r="170" spans="2:11" customFormat="1" ht="15" customHeight="1" x14ac:dyDescent="0.2">
      <c r="B170" s="220"/>
      <c r="C170" s="197" t="s">
        <v>1294</v>
      </c>
      <c r="D170" s="197"/>
      <c r="E170" s="197"/>
      <c r="F170" s="218" t="s">
        <v>1245</v>
      </c>
      <c r="G170" s="197"/>
      <c r="H170" s="197" t="s">
        <v>1295</v>
      </c>
      <c r="I170" s="197" t="s">
        <v>1247</v>
      </c>
      <c r="J170" s="197" t="s">
        <v>1296</v>
      </c>
      <c r="K170" s="241"/>
    </row>
    <row r="171" spans="2:11" customFormat="1" ht="15" customHeight="1" x14ac:dyDescent="0.2">
      <c r="B171" s="220"/>
      <c r="C171" s="197" t="s">
        <v>85</v>
      </c>
      <c r="D171" s="197"/>
      <c r="E171" s="197"/>
      <c r="F171" s="218" t="s">
        <v>1245</v>
      </c>
      <c r="G171" s="197"/>
      <c r="H171" s="197" t="s">
        <v>1312</v>
      </c>
      <c r="I171" s="197" t="s">
        <v>1247</v>
      </c>
      <c r="J171" s="197" t="s">
        <v>1296</v>
      </c>
      <c r="K171" s="241"/>
    </row>
    <row r="172" spans="2:11" customFormat="1" ht="15" customHeight="1" x14ac:dyDescent="0.2">
      <c r="B172" s="220"/>
      <c r="C172" s="197" t="s">
        <v>1250</v>
      </c>
      <c r="D172" s="197"/>
      <c r="E172" s="197"/>
      <c r="F172" s="218" t="s">
        <v>1251</v>
      </c>
      <c r="G172" s="197"/>
      <c r="H172" s="197" t="s">
        <v>1312</v>
      </c>
      <c r="I172" s="197" t="s">
        <v>1247</v>
      </c>
      <c r="J172" s="197">
        <v>50</v>
      </c>
      <c r="K172" s="241"/>
    </row>
    <row r="173" spans="2:11" customFormat="1" ht="15" customHeight="1" x14ac:dyDescent="0.2">
      <c r="B173" s="220"/>
      <c r="C173" s="197" t="s">
        <v>1253</v>
      </c>
      <c r="D173" s="197"/>
      <c r="E173" s="197"/>
      <c r="F173" s="218" t="s">
        <v>1245</v>
      </c>
      <c r="G173" s="197"/>
      <c r="H173" s="197" t="s">
        <v>1312</v>
      </c>
      <c r="I173" s="197" t="s">
        <v>1255</v>
      </c>
      <c r="J173" s="197"/>
      <c r="K173" s="241"/>
    </row>
    <row r="174" spans="2:11" customFormat="1" ht="15" customHeight="1" x14ac:dyDescent="0.2">
      <c r="B174" s="220"/>
      <c r="C174" s="197" t="s">
        <v>1264</v>
      </c>
      <c r="D174" s="197"/>
      <c r="E174" s="197"/>
      <c r="F174" s="218" t="s">
        <v>1251</v>
      </c>
      <c r="G174" s="197"/>
      <c r="H174" s="197" t="s">
        <v>1312</v>
      </c>
      <c r="I174" s="197" t="s">
        <v>1247</v>
      </c>
      <c r="J174" s="197">
        <v>50</v>
      </c>
      <c r="K174" s="241"/>
    </row>
    <row r="175" spans="2:11" customFormat="1" ht="15" customHeight="1" x14ac:dyDescent="0.2">
      <c r="B175" s="220"/>
      <c r="C175" s="197" t="s">
        <v>1272</v>
      </c>
      <c r="D175" s="197"/>
      <c r="E175" s="197"/>
      <c r="F175" s="218" t="s">
        <v>1251</v>
      </c>
      <c r="G175" s="197"/>
      <c r="H175" s="197" t="s">
        <v>1312</v>
      </c>
      <c r="I175" s="197" t="s">
        <v>1247</v>
      </c>
      <c r="J175" s="197">
        <v>50</v>
      </c>
      <c r="K175" s="241"/>
    </row>
    <row r="176" spans="2:11" customFormat="1" ht="15" customHeight="1" x14ac:dyDescent="0.2">
      <c r="B176" s="220"/>
      <c r="C176" s="197" t="s">
        <v>1270</v>
      </c>
      <c r="D176" s="197"/>
      <c r="E176" s="197"/>
      <c r="F176" s="218" t="s">
        <v>1251</v>
      </c>
      <c r="G176" s="197"/>
      <c r="H176" s="197" t="s">
        <v>1312</v>
      </c>
      <c r="I176" s="197" t="s">
        <v>1247</v>
      </c>
      <c r="J176" s="197">
        <v>50</v>
      </c>
      <c r="K176" s="241"/>
    </row>
    <row r="177" spans="2:11" customFormat="1" ht="15" customHeight="1" x14ac:dyDescent="0.2">
      <c r="B177" s="220"/>
      <c r="C177" s="197" t="s">
        <v>138</v>
      </c>
      <c r="D177" s="197"/>
      <c r="E177" s="197"/>
      <c r="F177" s="218" t="s">
        <v>1245</v>
      </c>
      <c r="G177" s="197"/>
      <c r="H177" s="197" t="s">
        <v>1313</v>
      </c>
      <c r="I177" s="197" t="s">
        <v>1314</v>
      </c>
      <c r="J177" s="197"/>
      <c r="K177" s="241"/>
    </row>
    <row r="178" spans="2:11" customFormat="1" ht="15" customHeight="1" x14ac:dyDescent="0.2">
      <c r="B178" s="220"/>
      <c r="C178" s="197" t="s">
        <v>57</v>
      </c>
      <c r="D178" s="197"/>
      <c r="E178" s="197"/>
      <c r="F178" s="218" t="s">
        <v>1245</v>
      </c>
      <c r="G178" s="197"/>
      <c r="H178" s="197" t="s">
        <v>1315</v>
      </c>
      <c r="I178" s="197" t="s">
        <v>1316</v>
      </c>
      <c r="J178" s="197">
        <v>1</v>
      </c>
      <c r="K178" s="241"/>
    </row>
    <row r="179" spans="2:11" customFormat="1" ht="15" customHeight="1" x14ac:dyDescent="0.2">
      <c r="B179" s="220"/>
      <c r="C179" s="197" t="s">
        <v>53</v>
      </c>
      <c r="D179" s="197"/>
      <c r="E179" s="197"/>
      <c r="F179" s="218" t="s">
        <v>1245</v>
      </c>
      <c r="G179" s="197"/>
      <c r="H179" s="197" t="s">
        <v>1317</v>
      </c>
      <c r="I179" s="197" t="s">
        <v>1247</v>
      </c>
      <c r="J179" s="197">
        <v>20</v>
      </c>
      <c r="K179" s="241"/>
    </row>
    <row r="180" spans="2:11" customFormat="1" ht="15" customHeight="1" x14ac:dyDescent="0.2">
      <c r="B180" s="220"/>
      <c r="C180" s="197" t="s">
        <v>54</v>
      </c>
      <c r="D180" s="197"/>
      <c r="E180" s="197"/>
      <c r="F180" s="218" t="s">
        <v>1245</v>
      </c>
      <c r="G180" s="197"/>
      <c r="H180" s="197" t="s">
        <v>1318</v>
      </c>
      <c r="I180" s="197" t="s">
        <v>1247</v>
      </c>
      <c r="J180" s="197">
        <v>255</v>
      </c>
      <c r="K180" s="241"/>
    </row>
    <row r="181" spans="2:11" customFormat="1" ht="15" customHeight="1" x14ac:dyDescent="0.2">
      <c r="B181" s="220"/>
      <c r="C181" s="197" t="s">
        <v>139</v>
      </c>
      <c r="D181" s="197"/>
      <c r="E181" s="197"/>
      <c r="F181" s="218" t="s">
        <v>1245</v>
      </c>
      <c r="G181" s="197"/>
      <c r="H181" s="197" t="s">
        <v>1209</v>
      </c>
      <c r="I181" s="197" t="s">
        <v>1247</v>
      </c>
      <c r="J181" s="197">
        <v>10</v>
      </c>
      <c r="K181" s="241"/>
    </row>
    <row r="182" spans="2:11" customFormat="1" ht="15" customHeight="1" x14ac:dyDescent="0.2">
      <c r="B182" s="220"/>
      <c r="C182" s="197" t="s">
        <v>140</v>
      </c>
      <c r="D182" s="197"/>
      <c r="E182" s="197"/>
      <c r="F182" s="218" t="s">
        <v>1245</v>
      </c>
      <c r="G182" s="197"/>
      <c r="H182" s="197" t="s">
        <v>1319</v>
      </c>
      <c r="I182" s="197" t="s">
        <v>1280</v>
      </c>
      <c r="J182" s="197"/>
      <c r="K182" s="241"/>
    </row>
    <row r="183" spans="2:11" customFormat="1" ht="15" customHeight="1" x14ac:dyDescent="0.2">
      <c r="B183" s="220"/>
      <c r="C183" s="197" t="s">
        <v>1320</v>
      </c>
      <c r="D183" s="197"/>
      <c r="E183" s="197"/>
      <c r="F183" s="218" t="s">
        <v>1245</v>
      </c>
      <c r="G183" s="197"/>
      <c r="H183" s="197" t="s">
        <v>1321</v>
      </c>
      <c r="I183" s="197" t="s">
        <v>1280</v>
      </c>
      <c r="J183" s="197"/>
      <c r="K183" s="241"/>
    </row>
    <row r="184" spans="2:11" customFormat="1" ht="15" customHeight="1" x14ac:dyDescent="0.2">
      <c r="B184" s="220"/>
      <c r="C184" s="197" t="s">
        <v>1309</v>
      </c>
      <c r="D184" s="197"/>
      <c r="E184" s="197"/>
      <c r="F184" s="218" t="s">
        <v>1245</v>
      </c>
      <c r="G184" s="197"/>
      <c r="H184" s="197" t="s">
        <v>1322</v>
      </c>
      <c r="I184" s="197" t="s">
        <v>1280</v>
      </c>
      <c r="J184" s="197"/>
      <c r="K184" s="241"/>
    </row>
    <row r="185" spans="2:11" customFormat="1" ht="15" customHeight="1" x14ac:dyDescent="0.2">
      <c r="B185" s="220"/>
      <c r="C185" s="197" t="s">
        <v>142</v>
      </c>
      <c r="D185" s="197"/>
      <c r="E185" s="197"/>
      <c r="F185" s="218" t="s">
        <v>1251</v>
      </c>
      <c r="G185" s="197"/>
      <c r="H185" s="197" t="s">
        <v>1323</v>
      </c>
      <c r="I185" s="197" t="s">
        <v>1247</v>
      </c>
      <c r="J185" s="197">
        <v>50</v>
      </c>
      <c r="K185" s="241"/>
    </row>
    <row r="186" spans="2:11" customFormat="1" ht="15" customHeight="1" x14ac:dyDescent="0.2">
      <c r="B186" s="220"/>
      <c r="C186" s="197" t="s">
        <v>1324</v>
      </c>
      <c r="D186" s="197"/>
      <c r="E186" s="197"/>
      <c r="F186" s="218" t="s">
        <v>1251</v>
      </c>
      <c r="G186" s="197"/>
      <c r="H186" s="197" t="s">
        <v>1325</v>
      </c>
      <c r="I186" s="197" t="s">
        <v>1326</v>
      </c>
      <c r="J186" s="197"/>
      <c r="K186" s="241"/>
    </row>
    <row r="187" spans="2:11" customFormat="1" ht="15" customHeight="1" x14ac:dyDescent="0.2">
      <c r="B187" s="220"/>
      <c r="C187" s="197" t="s">
        <v>1327</v>
      </c>
      <c r="D187" s="197"/>
      <c r="E187" s="197"/>
      <c r="F187" s="218" t="s">
        <v>1251</v>
      </c>
      <c r="G187" s="197"/>
      <c r="H187" s="197" t="s">
        <v>1328</v>
      </c>
      <c r="I187" s="197" t="s">
        <v>1326</v>
      </c>
      <c r="J187" s="197"/>
      <c r="K187" s="241"/>
    </row>
    <row r="188" spans="2:11" customFormat="1" ht="15" customHeight="1" x14ac:dyDescent="0.2">
      <c r="B188" s="220"/>
      <c r="C188" s="197" t="s">
        <v>1329</v>
      </c>
      <c r="D188" s="197"/>
      <c r="E188" s="197"/>
      <c r="F188" s="218" t="s">
        <v>1251</v>
      </c>
      <c r="G188" s="197"/>
      <c r="H188" s="197" t="s">
        <v>1330</v>
      </c>
      <c r="I188" s="197" t="s">
        <v>1326</v>
      </c>
      <c r="J188" s="197"/>
      <c r="K188" s="241"/>
    </row>
    <row r="189" spans="2:11" customFormat="1" ht="15" customHeight="1" x14ac:dyDescent="0.2">
      <c r="B189" s="220"/>
      <c r="C189" s="254" t="s">
        <v>1331</v>
      </c>
      <c r="D189" s="197"/>
      <c r="E189" s="197"/>
      <c r="F189" s="218" t="s">
        <v>1251</v>
      </c>
      <c r="G189" s="197"/>
      <c r="H189" s="197" t="s">
        <v>1332</v>
      </c>
      <c r="I189" s="197" t="s">
        <v>1333</v>
      </c>
      <c r="J189" s="255" t="s">
        <v>1334</v>
      </c>
      <c r="K189" s="241"/>
    </row>
    <row r="190" spans="2:11" customFormat="1" ht="15" customHeight="1" x14ac:dyDescent="0.2">
      <c r="B190" s="256"/>
      <c r="C190" s="257" t="s">
        <v>1335</v>
      </c>
      <c r="D190" s="258"/>
      <c r="E190" s="258"/>
      <c r="F190" s="259" t="s">
        <v>1251</v>
      </c>
      <c r="G190" s="258"/>
      <c r="H190" s="258" t="s">
        <v>1336</v>
      </c>
      <c r="I190" s="258" t="s">
        <v>1333</v>
      </c>
      <c r="J190" s="260" t="s">
        <v>1334</v>
      </c>
      <c r="K190" s="261"/>
    </row>
    <row r="191" spans="2:11" customFormat="1" ht="15" customHeight="1" x14ac:dyDescent="0.2">
      <c r="B191" s="220"/>
      <c r="C191" s="254" t="s">
        <v>42</v>
      </c>
      <c r="D191" s="197"/>
      <c r="E191" s="197"/>
      <c r="F191" s="218" t="s">
        <v>1245</v>
      </c>
      <c r="G191" s="197"/>
      <c r="H191" s="194" t="s">
        <v>1337</v>
      </c>
      <c r="I191" s="197" t="s">
        <v>1338</v>
      </c>
      <c r="J191" s="197"/>
      <c r="K191" s="241"/>
    </row>
    <row r="192" spans="2:11" customFormat="1" ht="15" customHeight="1" x14ac:dyDescent="0.2">
      <c r="B192" s="220"/>
      <c r="C192" s="254" t="s">
        <v>1339</v>
      </c>
      <c r="D192" s="197"/>
      <c r="E192" s="197"/>
      <c r="F192" s="218" t="s">
        <v>1245</v>
      </c>
      <c r="G192" s="197"/>
      <c r="H192" s="197" t="s">
        <v>1340</v>
      </c>
      <c r="I192" s="197" t="s">
        <v>1280</v>
      </c>
      <c r="J192" s="197"/>
      <c r="K192" s="241"/>
    </row>
    <row r="193" spans="2:11" customFormat="1" ht="15" customHeight="1" x14ac:dyDescent="0.2">
      <c r="B193" s="220"/>
      <c r="C193" s="254" t="s">
        <v>1341</v>
      </c>
      <c r="D193" s="197"/>
      <c r="E193" s="197"/>
      <c r="F193" s="218" t="s">
        <v>1245</v>
      </c>
      <c r="G193" s="197"/>
      <c r="H193" s="197" t="s">
        <v>1342</v>
      </c>
      <c r="I193" s="197" t="s">
        <v>1280</v>
      </c>
      <c r="J193" s="197"/>
      <c r="K193" s="241"/>
    </row>
    <row r="194" spans="2:11" customFormat="1" ht="15" customHeight="1" x14ac:dyDescent="0.2">
      <c r="B194" s="220"/>
      <c r="C194" s="254" t="s">
        <v>1343</v>
      </c>
      <c r="D194" s="197"/>
      <c r="E194" s="197"/>
      <c r="F194" s="218" t="s">
        <v>1251</v>
      </c>
      <c r="G194" s="197"/>
      <c r="H194" s="197" t="s">
        <v>1344</v>
      </c>
      <c r="I194" s="197" t="s">
        <v>1280</v>
      </c>
      <c r="J194" s="197"/>
      <c r="K194" s="241"/>
    </row>
    <row r="195" spans="2:11" customFormat="1" ht="15" customHeight="1" x14ac:dyDescent="0.2">
      <c r="B195" s="247"/>
      <c r="C195" s="262"/>
      <c r="D195" s="227"/>
      <c r="E195" s="227"/>
      <c r="F195" s="227"/>
      <c r="G195" s="227"/>
      <c r="H195" s="227"/>
      <c r="I195" s="227"/>
      <c r="J195" s="227"/>
      <c r="K195" s="248"/>
    </row>
    <row r="196" spans="2:11" customFormat="1" ht="18.75" customHeight="1" x14ac:dyDescent="0.2">
      <c r="B196" s="229"/>
      <c r="C196" s="239"/>
      <c r="D196" s="239"/>
      <c r="E196" s="239"/>
      <c r="F196" s="249"/>
      <c r="G196" s="239"/>
      <c r="H196" s="239"/>
      <c r="I196" s="239"/>
      <c r="J196" s="239"/>
      <c r="K196" s="229"/>
    </row>
    <row r="197" spans="2:11" customFormat="1" ht="18.75" customHeight="1" x14ac:dyDescent="0.2">
      <c r="B197" s="229"/>
      <c r="C197" s="239"/>
      <c r="D197" s="239"/>
      <c r="E197" s="239"/>
      <c r="F197" s="249"/>
      <c r="G197" s="239"/>
      <c r="H197" s="239"/>
      <c r="I197" s="239"/>
      <c r="J197" s="239"/>
      <c r="K197" s="229"/>
    </row>
    <row r="198" spans="2:11" customFormat="1" ht="18.75" customHeight="1" x14ac:dyDescent="0.2">
      <c r="B198" s="204"/>
      <c r="C198" s="204"/>
      <c r="D198" s="204"/>
      <c r="E198" s="204"/>
      <c r="F198" s="204"/>
      <c r="G198" s="204"/>
      <c r="H198" s="204"/>
      <c r="I198" s="204"/>
      <c r="J198" s="204"/>
      <c r="K198" s="204"/>
    </row>
    <row r="199" spans="2:11" customFormat="1" ht="13.5" x14ac:dyDescent="0.2">
      <c r="B199" s="186"/>
      <c r="C199" s="187"/>
      <c r="D199" s="187"/>
      <c r="E199" s="187"/>
      <c r="F199" s="187"/>
      <c r="G199" s="187"/>
      <c r="H199" s="187"/>
      <c r="I199" s="187"/>
      <c r="J199" s="187"/>
      <c r="K199" s="188"/>
    </row>
    <row r="200" spans="2:11" customFormat="1" ht="21" x14ac:dyDescent="0.2">
      <c r="B200" s="189"/>
      <c r="C200" s="319" t="s">
        <v>1345</v>
      </c>
      <c r="D200" s="319"/>
      <c r="E200" s="319"/>
      <c r="F200" s="319"/>
      <c r="G200" s="319"/>
      <c r="H200" s="319"/>
      <c r="I200" s="319"/>
      <c r="J200" s="319"/>
      <c r="K200" s="190"/>
    </row>
    <row r="201" spans="2:11" customFormat="1" ht="25.5" customHeight="1" x14ac:dyDescent="0.3">
      <c r="B201" s="189"/>
      <c r="C201" s="263" t="s">
        <v>1346</v>
      </c>
      <c r="D201" s="263"/>
      <c r="E201" s="263"/>
      <c r="F201" s="263" t="s">
        <v>1347</v>
      </c>
      <c r="G201" s="264"/>
      <c r="H201" s="320" t="s">
        <v>1348</v>
      </c>
      <c r="I201" s="320"/>
      <c r="J201" s="320"/>
      <c r="K201" s="190"/>
    </row>
    <row r="202" spans="2:11" customFormat="1" ht="5.25" customHeight="1" x14ac:dyDescent="0.2">
      <c r="B202" s="220"/>
      <c r="C202" s="215"/>
      <c r="D202" s="215"/>
      <c r="E202" s="215"/>
      <c r="F202" s="215"/>
      <c r="G202" s="239"/>
      <c r="H202" s="215"/>
      <c r="I202" s="215"/>
      <c r="J202" s="215"/>
      <c r="K202" s="241"/>
    </row>
    <row r="203" spans="2:11" customFormat="1" ht="15" customHeight="1" x14ac:dyDescent="0.2">
      <c r="B203" s="220"/>
      <c r="C203" s="197" t="s">
        <v>1338</v>
      </c>
      <c r="D203" s="197"/>
      <c r="E203" s="197"/>
      <c r="F203" s="218" t="s">
        <v>43</v>
      </c>
      <c r="G203" s="197"/>
      <c r="H203" s="318" t="s">
        <v>1349</v>
      </c>
      <c r="I203" s="318"/>
      <c r="J203" s="318"/>
      <c r="K203" s="241"/>
    </row>
    <row r="204" spans="2:11" customFormat="1" ht="15" customHeight="1" x14ac:dyDescent="0.2">
      <c r="B204" s="220"/>
      <c r="C204" s="197"/>
      <c r="D204" s="197"/>
      <c r="E204" s="197"/>
      <c r="F204" s="218" t="s">
        <v>44</v>
      </c>
      <c r="G204" s="197"/>
      <c r="H204" s="318" t="s">
        <v>1350</v>
      </c>
      <c r="I204" s="318"/>
      <c r="J204" s="318"/>
      <c r="K204" s="241"/>
    </row>
    <row r="205" spans="2:11" customFormat="1" ht="15" customHeight="1" x14ac:dyDescent="0.2">
      <c r="B205" s="220"/>
      <c r="C205" s="197"/>
      <c r="D205" s="197"/>
      <c r="E205" s="197"/>
      <c r="F205" s="218" t="s">
        <v>47</v>
      </c>
      <c r="G205" s="197"/>
      <c r="H205" s="318" t="s">
        <v>1351</v>
      </c>
      <c r="I205" s="318"/>
      <c r="J205" s="318"/>
      <c r="K205" s="241"/>
    </row>
    <row r="206" spans="2:11" customFormat="1" ht="15" customHeight="1" x14ac:dyDescent="0.2">
      <c r="B206" s="220"/>
      <c r="C206" s="197"/>
      <c r="D206" s="197"/>
      <c r="E206" s="197"/>
      <c r="F206" s="218" t="s">
        <v>45</v>
      </c>
      <c r="G206" s="197"/>
      <c r="H206" s="318" t="s">
        <v>1352</v>
      </c>
      <c r="I206" s="318"/>
      <c r="J206" s="318"/>
      <c r="K206" s="241"/>
    </row>
    <row r="207" spans="2:11" customFormat="1" ht="15" customHeight="1" x14ac:dyDescent="0.2">
      <c r="B207" s="220"/>
      <c r="C207" s="197"/>
      <c r="D207" s="197"/>
      <c r="E207" s="197"/>
      <c r="F207" s="218" t="s">
        <v>46</v>
      </c>
      <c r="G207" s="197"/>
      <c r="H207" s="318" t="s">
        <v>1353</v>
      </c>
      <c r="I207" s="318"/>
      <c r="J207" s="318"/>
      <c r="K207" s="241"/>
    </row>
    <row r="208" spans="2:11" customFormat="1" ht="15" customHeight="1" x14ac:dyDescent="0.2">
      <c r="B208" s="220"/>
      <c r="C208" s="197"/>
      <c r="D208" s="197"/>
      <c r="E208" s="197"/>
      <c r="F208" s="218"/>
      <c r="G208" s="197"/>
      <c r="H208" s="197"/>
      <c r="I208" s="197"/>
      <c r="J208" s="197"/>
      <c r="K208" s="241"/>
    </row>
    <row r="209" spans="2:11" customFormat="1" ht="15" customHeight="1" x14ac:dyDescent="0.2">
      <c r="B209" s="220"/>
      <c r="C209" s="197" t="s">
        <v>1292</v>
      </c>
      <c r="D209" s="197"/>
      <c r="E209" s="197"/>
      <c r="F209" s="218" t="s">
        <v>78</v>
      </c>
      <c r="G209" s="197"/>
      <c r="H209" s="318" t="s">
        <v>1354</v>
      </c>
      <c r="I209" s="318"/>
      <c r="J209" s="318"/>
      <c r="K209" s="241"/>
    </row>
    <row r="210" spans="2:11" customFormat="1" ht="15" customHeight="1" x14ac:dyDescent="0.2">
      <c r="B210" s="220"/>
      <c r="C210" s="197"/>
      <c r="D210" s="197"/>
      <c r="E210" s="197"/>
      <c r="F210" s="218" t="s">
        <v>1188</v>
      </c>
      <c r="G210" s="197"/>
      <c r="H210" s="318" t="s">
        <v>1189</v>
      </c>
      <c r="I210" s="318"/>
      <c r="J210" s="318"/>
      <c r="K210" s="241"/>
    </row>
    <row r="211" spans="2:11" customFormat="1" ht="15" customHeight="1" x14ac:dyDescent="0.2">
      <c r="B211" s="220"/>
      <c r="C211" s="197"/>
      <c r="D211" s="197"/>
      <c r="E211" s="197"/>
      <c r="F211" s="218" t="s">
        <v>1186</v>
      </c>
      <c r="G211" s="197"/>
      <c r="H211" s="318" t="s">
        <v>1355</v>
      </c>
      <c r="I211" s="318"/>
      <c r="J211" s="318"/>
      <c r="K211" s="241"/>
    </row>
    <row r="212" spans="2:11" customFormat="1" ht="15" customHeight="1" x14ac:dyDescent="0.2">
      <c r="B212" s="265"/>
      <c r="C212" s="197"/>
      <c r="D212" s="197"/>
      <c r="E212" s="197"/>
      <c r="F212" s="218" t="s">
        <v>1190</v>
      </c>
      <c r="G212" s="254"/>
      <c r="H212" s="317" t="s">
        <v>1191</v>
      </c>
      <c r="I212" s="317"/>
      <c r="J212" s="317"/>
      <c r="K212" s="266"/>
    </row>
    <row r="213" spans="2:11" customFormat="1" ht="15" customHeight="1" x14ac:dyDescent="0.2">
      <c r="B213" s="265"/>
      <c r="C213" s="197"/>
      <c r="D213" s="197"/>
      <c r="E213" s="197"/>
      <c r="F213" s="218" t="s">
        <v>1192</v>
      </c>
      <c r="G213" s="254"/>
      <c r="H213" s="317" t="s">
        <v>1356</v>
      </c>
      <c r="I213" s="317"/>
      <c r="J213" s="317"/>
      <c r="K213" s="266"/>
    </row>
    <row r="214" spans="2:11" customFormat="1" ht="15" customHeight="1" x14ac:dyDescent="0.2">
      <c r="B214" s="265"/>
      <c r="C214" s="197"/>
      <c r="D214" s="197"/>
      <c r="E214" s="197"/>
      <c r="F214" s="218"/>
      <c r="G214" s="254"/>
      <c r="H214" s="245"/>
      <c r="I214" s="245"/>
      <c r="J214" s="245"/>
      <c r="K214" s="266"/>
    </row>
    <row r="215" spans="2:11" customFormat="1" ht="15" customHeight="1" x14ac:dyDescent="0.2">
      <c r="B215" s="265"/>
      <c r="C215" s="197" t="s">
        <v>1316</v>
      </c>
      <c r="D215" s="197"/>
      <c r="E215" s="197"/>
      <c r="F215" s="218">
        <v>1</v>
      </c>
      <c r="G215" s="254"/>
      <c r="H215" s="317" t="s">
        <v>1357</v>
      </c>
      <c r="I215" s="317"/>
      <c r="J215" s="317"/>
      <c r="K215" s="266"/>
    </row>
    <row r="216" spans="2:11" customFormat="1" ht="15" customHeight="1" x14ac:dyDescent="0.2">
      <c r="B216" s="265"/>
      <c r="C216" s="197"/>
      <c r="D216" s="197"/>
      <c r="E216" s="197"/>
      <c r="F216" s="218">
        <v>2</v>
      </c>
      <c r="G216" s="254"/>
      <c r="H216" s="317" t="s">
        <v>1358</v>
      </c>
      <c r="I216" s="317"/>
      <c r="J216" s="317"/>
      <c r="K216" s="266"/>
    </row>
    <row r="217" spans="2:11" customFormat="1" ht="15" customHeight="1" x14ac:dyDescent="0.2">
      <c r="B217" s="265"/>
      <c r="C217" s="197"/>
      <c r="D217" s="197"/>
      <c r="E217" s="197"/>
      <c r="F217" s="218">
        <v>3</v>
      </c>
      <c r="G217" s="254"/>
      <c r="H217" s="317" t="s">
        <v>1359</v>
      </c>
      <c r="I217" s="317"/>
      <c r="J217" s="317"/>
      <c r="K217" s="266"/>
    </row>
    <row r="218" spans="2:11" customFormat="1" ht="15" customHeight="1" x14ac:dyDescent="0.2">
      <c r="B218" s="265"/>
      <c r="C218" s="197"/>
      <c r="D218" s="197"/>
      <c r="E218" s="197"/>
      <c r="F218" s="218">
        <v>4</v>
      </c>
      <c r="G218" s="254"/>
      <c r="H218" s="317" t="s">
        <v>1360</v>
      </c>
      <c r="I218" s="317"/>
      <c r="J218" s="317"/>
      <c r="K218" s="266"/>
    </row>
    <row r="219" spans="2:11" customFormat="1" ht="12.75" customHeight="1" x14ac:dyDescent="0.2">
      <c r="B219" s="267"/>
      <c r="C219" s="268"/>
      <c r="D219" s="268"/>
      <c r="E219" s="268"/>
      <c r="F219" s="268"/>
      <c r="G219" s="268"/>
      <c r="H219" s="268"/>
      <c r="I219" s="268"/>
      <c r="J219" s="268"/>
      <c r="K219" s="269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97"/>
  <sheetViews>
    <sheetView showGridLines="0" topLeftCell="A225" workbookViewId="0">
      <selection activeCell="I241" sqref="I241:I253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86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5" customHeight="1" x14ac:dyDescent="0.2">
      <c r="B4" s="20"/>
      <c r="D4" s="21" t="s">
        <v>117</v>
      </c>
      <c r="L4" s="20"/>
      <c r="M4" s="90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14" t="str">
        <f>'Rekapitulace stavby'!K6</f>
        <v>Polopodzemní kontejnery Kamenná - V. etapa</v>
      </c>
      <c r="F7" s="315"/>
      <c r="G7" s="315"/>
      <c r="H7" s="315"/>
      <c r="L7" s="20"/>
    </row>
    <row r="8" spans="2:46" ht="12" customHeight="1" x14ac:dyDescent="0.2">
      <c r="B8" s="20"/>
      <c r="D8" s="27" t="s">
        <v>118</v>
      </c>
      <c r="L8" s="20"/>
    </row>
    <row r="9" spans="2:46" s="1" customFormat="1" ht="16.5" customHeight="1" x14ac:dyDescent="0.2">
      <c r="B9" s="32"/>
      <c r="E9" s="314" t="s">
        <v>119</v>
      </c>
      <c r="F9" s="313"/>
      <c r="G9" s="313"/>
      <c r="H9" s="313"/>
      <c r="L9" s="32"/>
    </row>
    <row r="10" spans="2:46" s="1" customFormat="1" ht="12" customHeight="1" x14ac:dyDescent="0.2">
      <c r="B10" s="32"/>
      <c r="D10" s="27" t="s">
        <v>120</v>
      </c>
      <c r="L10" s="32"/>
    </row>
    <row r="11" spans="2:46" s="1" customFormat="1" ht="16.5" customHeight="1" x14ac:dyDescent="0.2">
      <c r="B11" s="32"/>
      <c r="E11" s="306" t="s">
        <v>121</v>
      </c>
      <c r="F11" s="313"/>
      <c r="G11" s="313"/>
      <c r="H11" s="313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20. 10. 2025</v>
      </c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25</v>
      </c>
      <c r="I16" s="27" t="s">
        <v>26</v>
      </c>
      <c r="J16" s="25" t="s">
        <v>19</v>
      </c>
      <c r="L16" s="32"/>
    </row>
    <row r="17" spans="2:12" s="1" customFormat="1" ht="18" customHeight="1" x14ac:dyDescent="0.2">
      <c r="B17" s="32"/>
      <c r="E17" s="25" t="s">
        <v>27</v>
      </c>
      <c r="I17" s="27" t="s">
        <v>28</v>
      </c>
      <c r="J17" s="25" t="s">
        <v>19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29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6" t="str">
        <f>'Rekapitulace stavby'!E14</f>
        <v>Vyplň údaj</v>
      </c>
      <c r="F20" s="298"/>
      <c r="G20" s="298"/>
      <c r="H20" s="298"/>
      <c r="I20" s="27" t="s">
        <v>28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31</v>
      </c>
      <c r="I22" s="27" t="s">
        <v>26</v>
      </c>
      <c r="J22" s="25" t="s">
        <v>19</v>
      </c>
      <c r="L22" s="32"/>
    </row>
    <row r="23" spans="2:12" s="1" customFormat="1" ht="18" customHeight="1" x14ac:dyDescent="0.2">
      <c r="B23" s="32"/>
      <c r="E23" s="25" t="s">
        <v>32</v>
      </c>
      <c r="I23" s="27" t="s">
        <v>28</v>
      </c>
      <c r="J23" s="25" t="s">
        <v>19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34</v>
      </c>
      <c r="I25" s="27" t="s">
        <v>26</v>
      </c>
      <c r="J25" s="25" t="s">
        <v>19</v>
      </c>
      <c r="L25" s="32"/>
    </row>
    <row r="26" spans="2:12" s="1" customFormat="1" ht="18" customHeight="1" x14ac:dyDescent="0.2">
      <c r="B26" s="32"/>
      <c r="E26" s="25" t="s">
        <v>35</v>
      </c>
      <c r="I26" s="27" t="s">
        <v>28</v>
      </c>
      <c r="J26" s="25" t="s">
        <v>19</v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36</v>
      </c>
      <c r="L28" s="32"/>
    </row>
    <row r="29" spans="2:12" s="7" customFormat="1" ht="16.5" customHeight="1" x14ac:dyDescent="0.2">
      <c r="B29" s="91"/>
      <c r="E29" s="302" t="s">
        <v>19</v>
      </c>
      <c r="F29" s="302"/>
      <c r="G29" s="302"/>
      <c r="H29" s="302"/>
      <c r="L29" s="91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 x14ac:dyDescent="0.2">
      <c r="B32" s="32"/>
      <c r="D32" s="92" t="s">
        <v>38</v>
      </c>
      <c r="J32" s="63">
        <f>ROUND(J96, 2)</f>
        <v>60000</v>
      </c>
      <c r="L32" s="32"/>
    </row>
    <row r="33" spans="2:12" s="1" customFormat="1" ht="6.95" customHeight="1" x14ac:dyDescent="0.2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 x14ac:dyDescent="0.2">
      <c r="B34" s="32"/>
      <c r="F34" s="35" t="s">
        <v>40</v>
      </c>
      <c r="I34" s="35" t="s">
        <v>39</v>
      </c>
      <c r="J34" s="35" t="s">
        <v>41</v>
      </c>
      <c r="L34" s="32"/>
    </row>
    <row r="35" spans="2:12" s="1" customFormat="1" ht="14.45" customHeight="1" x14ac:dyDescent="0.2">
      <c r="B35" s="32"/>
      <c r="D35" s="52" t="s">
        <v>42</v>
      </c>
      <c r="E35" s="27" t="s">
        <v>43</v>
      </c>
      <c r="F35" s="83">
        <f>ROUND((SUM(BE96:BE296)),  2)</f>
        <v>60000</v>
      </c>
      <c r="I35" s="93">
        <v>0.21</v>
      </c>
      <c r="J35" s="83">
        <f>ROUND(((SUM(BE96:BE296))*I35),  2)</f>
        <v>12600</v>
      </c>
      <c r="L35" s="32"/>
    </row>
    <row r="36" spans="2:12" s="1" customFormat="1" ht="14.45" customHeight="1" x14ac:dyDescent="0.2">
      <c r="B36" s="32"/>
      <c r="E36" s="27" t="s">
        <v>44</v>
      </c>
      <c r="F36" s="83">
        <f>ROUND((SUM(BF96:BF296)),  2)</f>
        <v>0</v>
      </c>
      <c r="I36" s="93">
        <v>0.12</v>
      </c>
      <c r="J36" s="83">
        <f>ROUND(((SUM(BF96:BF296))*I36),  2)</f>
        <v>0</v>
      </c>
      <c r="L36" s="32"/>
    </row>
    <row r="37" spans="2:12" s="1" customFormat="1" ht="14.45" hidden="1" customHeight="1" x14ac:dyDescent="0.2">
      <c r="B37" s="32"/>
      <c r="E37" s="27" t="s">
        <v>45</v>
      </c>
      <c r="F37" s="83">
        <f>ROUND((SUM(BG96:BG296)),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 x14ac:dyDescent="0.2">
      <c r="B38" s="32"/>
      <c r="E38" s="27" t="s">
        <v>46</v>
      </c>
      <c r="F38" s="83">
        <f>ROUND((SUM(BH96:BH296)),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 x14ac:dyDescent="0.2">
      <c r="B39" s="32"/>
      <c r="E39" s="27" t="s">
        <v>47</v>
      </c>
      <c r="F39" s="83">
        <f>ROUND((SUM(BI96:BI296)),  2)</f>
        <v>0</v>
      </c>
      <c r="I39" s="93">
        <v>0</v>
      </c>
      <c r="J39" s="83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4"/>
      <c r="D41" s="95" t="s">
        <v>48</v>
      </c>
      <c r="E41" s="54"/>
      <c r="F41" s="54"/>
      <c r="G41" s="96" t="s">
        <v>49</v>
      </c>
      <c r="H41" s="97" t="s">
        <v>50</v>
      </c>
      <c r="I41" s="54"/>
      <c r="J41" s="98">
        <f>SUM(J32:J39)</f>
        <v>72600</v>
      </c>
      <c r="K41" s="99"/>
      <c r="L41" s="32"/>
    </row>
    <row r="42" spans="2:12" s="1" customFormat="1" ht="14.45" customHeight="1" x14ac:dyDescent="0.2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 x14ac:dyDescent="0.2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 x14ac:dyDescent="0.2">
      <c r="B47" s="32"/>
      <c r="C47" s="21" t="s">
        <v>122</v>
      </c>
      <c r="L47" s="32"/>
    </row>
    <row r="48" spans="2:12" s="1" customFormat="1" ht="6.95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14" t="str">
        <f>E7</f>
        <v>Polopodzemní kontejnery Kamenná - V. etapa</v>
      </c>
      <c r="F50" s="315"/>
      <c r="G50" s="315"/>
      <c r="H50" s="315"/>
      <c r="L50" s="32"/>
    </row>
    <row r="51" spans="2:47" ht="12" customHeight="1" x14ac:dyDescent="0.2">
      <c r="B51" s="20"/>
      <c r="C51" s="27" t="s">
        <v>118</v>
      </c>
      <c r="L51" s="20"/>
    </row>
    <row r="52" spans="2:47" s="1" customFormat="1" ht="16.5" customHeight="1" x14ac:dyDescent="0.2">
      <c r="B52" s="32"/>
      <c r="E52" s="314" t="s">
        <v>119</v>
      </c>
      <c r="F52" s="313"/>
      <c r="G52" s="313"/>
      <c r="H52" s="313"/>
      <c r="L52" s="32"/>
    </row>
    <row r="53" spans="2:47" s="1" customFormat="1" ht="12" customHeight="1" x14ac:dyDescent="0.2">
      <c r="B53" s="32"/>
      <c r="C53" s="27" t="s">
        <v>120</v>
      </c>
      <c r="L53" s="32"/>
    </row>
    <row r="54" spans="2:47" s="1" customFormat="1" ht="16.5" customHeight="1" x14ac:dyDescent="0.2">
      <c r="B54" s="32"/>
      <c r="E54" s="306" t="str">
        <f>E11</f>
        <v>SO 1.1 - Lokalita 1</v>
      </c>
      <c r="F54" s="313"/>
      <c r="G54" s="313"/>
      <c r="H54" s="313"/>
      <c r="L54" s="32"/>
    </row>
    <row r="55" spans="2:47" s="1" customFormat="1" ht="6.95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>Chomutov</v>
      </c>
      <c r="I56" s="27" t="s">
        <v>23</v>
      </c>
      <c r="J56" s="49" t="str">
        <f>IF(J14="","",J14)</f>
        <v>20. 10. 2025</v>
      </c>
      <c r="L56" s="32"/>
    </row>
    <row r="57" spans="2:47" s="1" customFormat="1" ht="6.95" customHeight="1" x14ac:dyDescent="0.2">
      <c r="B57" s="32"/>
      <c r="L57" s="32"/>
    </row>
    <row r="58" spans="2:47" s="1" customFormat="1" ht="15.2" customHeight="1" x14ac:dyDescent="0.2">
      <c r="B58" s="32"/>
      <c r="C58" s="27" t="s">
        <v>25</v>
      </c>
      <c r="F58" s="25" t="str">
        <f>E17</f>
        <v>Statutární město Chomutov</v>
      </c>
      <c r="I58" s="27" t="s">
        <v>31</v>
      </c>
      <c r="J58" s="30" t="str">
        <f>E23</f>
        <v>KAP Atelier s.r.o.</v>
      </c>
      <c r="L58" s="32"/>
    </row>
    <row r="59" spans="2:47" s="1" customFormat="1" ht="15.2" customHeight="1" x14ac:dyDescent="0.2">
      <c r="B59" s="32"/>
      <c r="C59" s="27" t="s">
        <v>29</v>
      </c>
      <c r="F59" s="25" t="str">
        <f>IF(E20="","",E20)</f>
        <v>Vyplň údaj</v>
      </c>
      <c r="I59" s="27" t="s">
        <v>34</v>
      </c>
      <c r="J59" s="30" t="str">
        <f>E26</f>
        <v>NOKU s.r.o.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100" t="s">
        <v>123</v>
      </c>
      <c r="D61" s="94"/>
      <c r="E61" s="94"/>
      <c r="F61" s="94"/>
      <c r="G61" s="94"/>
      <c r="H61" s="94"/>
      <c r="I61" s="94"/>
      <c r="J61" s="101" t="s">
        <v>124</v>
      </c>
      <c r="K61" s="94"/>
      <c r="L61" s="32"/>
    </row>
    <row r="62" spans="2:47" s="1" customFormat="1" ht="10.35" customHeight="1" x14ac:dyDescent="0.2">
      <c r="B62" s="32"/>
      <c r="L62" s="32"/>
    </row>
    <row r="63" spans="2:47" s="1" customFormat="1" ht="22.9" customHeight="1" x14ac:dyDescent="0.2">
      <c r="B63" s="32"/>
      <c r="C63" s="102" t="s">
        <v>70</v>
      </c>
      <c r="J63" s="63">
        <f>J96</f>
        <v>60000</v>
      </c>
      <c r="L63" s="32"/>
      <c r="AU63" s="17" t="s">
        <v>125</v>
      </c>
    </row>
    <row r="64" spans="2:47" s="8" customFormat="1" ht="24.95" customHeight="1" x14ac:dyDescent="0.2">
      <c r="B64" s="103"/>
      <c r="D64" s="104" t="s">
        <v>126</v>
      </c>
      <c r="E64" s="105"/>
      <c r="F64" s="105"/>
      <c r="G64" s="105"/>
      <c r="H64" s="105"/>
      <c r="I64" s="105"/>
      <c r="J64" s="106">
        <f>J97</f>
        <v>60000</v>
      </c>
      <c r="L64" s="103"/>
    </row>
    <row r="65" spans="2:12" s="9" customFormat="1" ht="19.899999999999999" customHeight="1" x14ac:dyDescent="0.2">
      <c r="B65" s="107"/>
      <c r="D65" s="108" t="s">
        <v>127</v>
      </c>
      <c r="E65" s="109"/>
      <c r="F65" s="109"/>
      <c r="G65" s="109"/>
      <c r="H65" s="109"/>
      <c r="I65" s="109"/>
      <c r="J65" s="110">
        <f>J98</f>
        <v>0</v>
      </c>
      <c r="L65" s="107"/>
    </row>
    <row r="66" spans="2:12" s="9" customFormat="1" ht="19.899999999999999" customHeight="1" x14ac:dyDescent="0.2">
      <c r="B66" s="107"/>
      <c r="D66" s="108" t="s">
        <v>128</v>
      </c>
      <c r="E66" s="109"/>
      <c r="F66" s="109"/>
      <c r="G66" s="109"/>
      <c r="H66" s="109"/>
      <c r="I66" s="109"/>
      <c r="J66" s="110">
        <f>J176</f>
        <v>0</v>
      </c>
      <c r="L66" s="107"/>
    </row>
    <row r="67" spans="2:12" s="9" customFormat="1" ht="19.899999999999999" customHeight="1" x14ac:dyDescent="0.2">
      <c r="B67" s="107"/>
      <c r="D67" s="108" t="s">
        <v>129</v>
      </c>
      <c r="E67" s="109"/>
      <c r="F67" s="109"/>
      <c r="G67" s="109"/>
      <c r="H67" s="109"/>
      <c r="I67" s="109"/>
      <c r="J67" s="110">
        <f>J186</f>
        <v>0</v>
      </c>
      <c r="L67" s="107"/>
    </row>
    <row r="68" spans="2:12" s="9" customFormat="1" ht="19.899999999999999" customHeight="1" x14ac:dyDescent="0.2">
      <c r="B68" s="107"/>
      <c r="D68" s="108" t="s">
        <v>130</v>
      </c>
      <c r="E68" s="109"/>
      <c r="F68" s="109"/>
      <c r="G68" s="109"/>
      <c r="H68" s="109"/>
      <c r="I68" s="109"/>
      <c r="J68" s="110">
        <f>J209</f>
        <v>60000</v>
      </c>
      <c r="L68" s="107"/>
    </row>
    <row r="69" spans="2:12" s="9" customFormat="1" ht="19.899999999999999" customHeight="1" x14ac:dyDescent="0.2">
      <c r="B69" s="107"/>
      <c r="D69" s="108" t="s">
        <v>131</v>
      </c>
      <c r="E69" s="109"/>
      <c r="F69" s="109"/>
      <c r="G69" s="109"/>
      <c r="H69" s="109"/>
      <c r="I69" s="109"/>
      <c r="J69" s="110">
        <f>J256</f>
        <v>0</v>
      </c>
      <c r="L69" s="107"/>
    </row>
    <row r="70" spans="2:12" s="9" customFormat="1" ht="19.899999999999999" customHeight="1" x14ac:dyDescent="0.2">
      <c r="B70" s="107"/>
      <c r="D70" s="108" t="s">
        <v>132</v>
      </c>
      <c r="E70" s="109"/>
      <c r="F70" s="109"/>
      <c r="G70" s="109"/>
      <c r="H70" s="109"/>
      <c r="I70" s="109"/>
      <c r="J70" s="110">
        <f>J275</f>
        <v>0</v>
      </c>
      <c r="L70" s="107"/>
    </row>
    <row r="71" spans="2:12" s="8" customFormat="1" ht="24.95" customHeight="1" x14ac:dyDescent="0.2">
      <c r="B71" s="103"/>
      <c r="D71" s="104" t="s">
        <v>133</v>
      </c>
      <c r="E71" s="105"/>
      <c r="F71" s="105"/>
      <c r="G71" s="105"/>
      <c r="H71" s="105"/>
      <c r="I71" s="105"/>
      <c r="J71" s="106">
        <f>J278</f>
        <v>0</v>
      </c>
      <c r="L71" s="103"/>
    </row>
    <row r="72" spans="2:12" s="9" customFormat="1" ht="19.899999999999999" customHeight="1" x14ac:dyDescent="0.2">
      <c r="B72" s="107"/>
      <c r="D72" s="108" t="s">
        <v>134</v>
      </c>
      <c r="E72" s="109"/>
      <c r="F72" s="109"/>
      <c r="G72" s="109"/>
      <c r="H72" s="109"/>
      <c r="I72" s="109"/>
      <c r="J72" s="110">
        <f>J279</f>
        <v>0</v>
      </c>
      <c r="L72" s="107"/>
    </row>
    <row r="73" spans="2:12" s="9" customFormat="1" ht="19.899999999999999" customHeight="1" x14ac:dyDescent="0.2">
      <c r="B73" s="107"/>
      <c r="D73" s="108" t="s">
        <v>135</v>
      </c>
      <c r="E73" s="109"/>
      <c r="F73" s="109"/>
      <c r="G73" s="109"/>
      <c r="H73" s="109"/>
      <c r="I73" s="109"/>
      <c r="J73" s="110">
        <f>J287</f>
        <v>0</v>
      </c>
      <c r="L73" s="107"/>
    </row>
    <row r="74" spans="2:12" s="9" customFormat="1" ht="19.899999999999999" customHeight="1" x14ac:dyDescent="0.2">
      <c r="B74" s="107"/>
      <c r="D74" s="108" t="s">
        <v>136</v>
      </c>
      <c r="E74" s="109"/>
      <c r="F74" s="109"/>
      <c r="G74" s="109"/>
      <c r="H74" s="109"/>
      <c r="I74" s="109"/>
      <c r="J74" s="110">
        <f>J295</f>
        <v>0</v>
      </c>
      <c r="L74" s="107"/>
    </row>
    <row r="75" spans="2:12" s="1" customFormat="1" ht="21.75" customHeight="1" x14ac:dyDescent="0.2">
      <c r="B75" s="32"/>
      <c r="L75" s="32"/>
    </row>
    <row r="76" spans="2:12" s="1" customFormat="1" ht="6.95" customHeight="1" x14ac:dyDescent="0.2"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32"/>
    </row>
    <row r="80" spans="2:12" s="1" customFormat="1" ht="6.95" customHeight="1" x14ac:dyDescent="0.2"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32"/>
    </row>
    <row r="81" spans="2:63" s="1" customFormat="1" ht="24.95" customHeight="1" x14ac:dyDescent="0.2">
      <c r="B81" s="32"/>
      <c r="C81" s="21" t="s">
        <v>137</v>
      </c>
      <c r="L81" s="32"/>
    </row>
    <row r="82" spans="2:63" s="1" customFormat="1" ht="6.95" customHeight="1" x14ac:dyDescent="0.2">
      <c r="B82" s="32"/>
      <c r="L82" s="32"/>
    </row>
    <row r="83" spans="2:63" s="1" customFormat="1" ht="12" customHeight="1" x14ac:dyDescent="0.2">
      <c r="B83" s="32"/>
      <c r="C83" s="27" t="s">
        <v>16</v>
      </c>
      <c r="L83" s="32"/>
    </row>
    <row r="84" spans="2:63" s="1" customFormat="1" ht="16.5" customHeight="1" x14ac:dyDescent="0.2">
      <c r="B84" s="32"/>
      <c r="E84" s="314" t="str">
        <f>E7</f>
        <v>Polopodzemní kontejnery Kamenná - V. etapa</v>
      </c>
      <c r="F84" s="315"/>
      <c r="G84" s="315"/>
      <c r="H84" s="315"/>
      <c r="L84" s="32"/>
    </row>
    <row r="85" spans="2:63" ht="12" customHeight="1" x14ac:dyDescent="0.2">
      <c r="B85" s="20"/>
      <c r="C85" s="27" t="s">
        <v>118</v>
      </c>
      <c r="L85" s="20"/>
    </row>
    <row r="86" spans="2:63" s="1" customFormat="1" ht="16.5" customHeight="1" x14ac:dyDescent="0.2">
      <c r="B86" s="32"/>
      <c r="E86" s="314" t="s">
        <v>119</v>
      </c>
      <c r="F86" s="313"/>
      <c r="G86" s="313"/>
      <c r="H86" s="313"/>
      <c r="L86" s="32"/>
    </row>
    <row r="87" spans="2:63" s="1" customFormat="1" ht="12" customHeight="1" x14ac:dyDescent="0.2">
      <c r="B87" s="32"/>
      <c r="C87" s="27" t="s">
        <v>120</v>
      </c>
      <c r="L87" s="32"/>
    </row>
    <row r="88" spans="2:63" s="1" customFormat="1" ht="16.5" customHeight="1" x14ac:dyDescent="0.2">
      <c r="B88" s="32"/>
      <c r="E88" s="306" t="str">
        <f>E11</f>
        <v>SO 1.1 - Lokalita 1</v>
      </c>
      <c r="F88" s="313"/>
      <c r="G88" s="313"/>
      <c r="H88" s="313"/>
      <c r="L88" s="32"/>
    </row>
    <row r="89" spans="2:63" s="1" customFormat="1" ht="6.95" customHeight="1" x14ac:dyDescent="0.2">
      <c r="B89" s="32"/>
      <c r="L89" s="32"/>
    </row>
    <row r="90" spans="2:63" s="1" customFormat="1" ht="12" customHeight="1" x14ac:dyDescent="0.2">
      <c r="B90" s="32"/>
      <c r="C90" s="27" t="s">
        <v>21</v>
      </c>
      <c r="F90" s="25" t="str">
        <f>F14</f>
        <v>Chomutov</v>
      </c>
      <c r="I90" s="27" t="s">
        <v>23</v>
      </c>
      <c r="J90" s="49" t="str">
        <f>IF(J14="","",J14)</f>
        <v>20. 10. 2025</v>
      </c>
      <c r="L90" s="32"/>
    </row>
    <row r="91" spans="2:63" s="1" customFormat="1" ht="6.95" customHeight="1" x14ac:dyDescent="0.2">
      <c r="B91" s="32"/>
      <c r="L91" s="32"/>
    </row>
    <row r="92" spans="2:63" s="1" customFormat="1" ht="15.2" customHeight="1" x14ac:dyDescent="0.2">
      <c r="B92" s="32"/>
      <c r="C92" s="27" t="s">
        <v>25</v>
      </c>
      <c r="F92" s="25" t="str">
        <f>E17</f>
        <v>Statutární město Chomutov</v>
      </c>
      <c r="I92" s="27" t="s">
        <v>31</v>
      </c>
      <c r="J92" s="30" t="str">
        <f>E23</f>
        <v>KAP Atelier s.r.o.</v>
      </c>
      <c r="L92" s="32"/>
    </row>
    <row r="93" spans="2:63" s="1" customFormat="1" ht="15.2" customHeight="1" x14ac:dyDescent="0.2">
      <c r="B93" s="32"/>
      <c r="C93" s="27" t="s">
        <v>29</v>
      </c>
      <c r="F93" s="25" t="str">
        <f>IF(E20="","",E20)</f>
        <v>Vyplň údaj</v>
      </c>
      <c r="I93" s="27" t="s">
        <v>34</v>
      </c>
      <c r="J93" s="30" t="str">
        <f>E26</f>
        <v>NOKU s.r.o.</v>
      </c>
      <c r="L93" s="32"/>
    </row>
    <row r="94" spans="2:63" s="1" customFormat="1" ht="10.35" customHeight="1" x14ac:dyDescent="0.2">
      <c r="B94" s="32"/>
      <c r="L94" s="32"/>
    </row>
    <row r="95" spans="2:63" s="10" customFormat="1" ht="29.25" customHeight="1" x14ac:dyDescent="0.2">
      <c r="B95" s="111"/>
      <c r="C95" s="112" t="s">
        <v>138</v>
      </c>
      <c r="D95" s="113" t="s">
        <v>57</v>
      </c>
      <c r="E95" s="113" t="s">
        <v>53</v>
      </c>
      <c r="F95" s="113" t="s">
        <v>54</v>
      </c>
      <c r="G95" s="113" t="s">
        <v>139</v>
      </c>
      <c r="H95" s="113" t="s">
        <v>140</v>
      </c>
      <c r="I95" s="113" t="s">
        <v>141</v>
      </c>
      <c r="J95" s="113" t="s">
        <v>124</v>
      </c>
      <c r="K95" s="114" t="s">
        <v>142</v>
      </c>
      <c r="L95" s="111"/>
      <c r="M95" s="56" t="s">
        <v>19</v>
      </c>
      <c r="N95" s="57" t="s">
        <v>42</v>
      </c>
      <c r="O95" s="57" t="s">
        <v>143</v>
      </c>
      <c r="P95" s="57" t="s">
        <v>144</v>
      </c>
      <c r="Q95" s="57" t="s">
        <v>145</v>
      </c>
      <c r="R95" s="57" t="s">
        <v>146</v>
      </c>
      <c r="S95" s="57" t="s">
        <v>147</v>
      </c>
      <c r="T95" s="58" t="s">
        <v>148</v>
      </c>
    </row>
    <row r="96" spans="2:63" s="1" customFormat="1" ht="22.9" customHeight="1" x14ac:dyDescent="0.25">
      <c r="B96" s="32"/>
      <c r="C96" s="61" t="s">
        <v>149</v>
      </c>
      <c r="J96" s="115">
        <f>BK96</f>
        <v>60000</v>
      </c>
      <c r="L96" s="32"/>
      <c r="M96" s="59"/>
      <c r="N96" s="50"/>
      <c r="O96" s="50"/>
      <c r="P96" s="116">
        <f>P97+P278</f>
        <v>0</v>
      </c>
      <c r="Q96" s="50"/>
      <c r="R96" s="116">
        <f>R97+R278</f>
        <v>81.858158279999998</v>
      </c>
      <c r="S96" s="50"/>
      <c r="T96" s="117">
        <f>T97+T278</f>
        <v>37.9848</v>
      </c>
      <c r="AT96" s="17" t="s">
        <v>71</v>
      </c>
      <c r="AU96" s="17" t="s">
        <v>125</v>
      </c>
      <c r="BK96" s="118">
        <f>BK97+BK278</f>
        <v>60000</v>
      </c>
    </row>
    <row r="97" spans="2:65" s="11" customFormat="1" ht="25.9" customHeight="1" x14ac:dyDescent="0.2">
      <c r="B97" s="119"/>
      <c r="D97" s="120" t="s">
        <v>71</v>
      </c>
      <c r="E97" s="121" t="s">
        <v>150</v>
      </c>
      <c r="F97" s="121" t="s">
        <v>151</v>
      </c>
      <c r="I97" s="122"/>
      <c r="J97" s="123">
        <f>BK97</f>
        <v>60000</v>
      </c>
      <c r="L97" s="119"/>
      <c r="M97" s="124"/>
      <c r="P97" s="125">
        <f>P98+P176+P186+P209+P256+P275</f>
        <v>0</v>
      </c>
      <c r="R97" s="125">
        <f>R98+R176+R186+R209+R256+R275</f>
        <v>81.858158279999998</v>
      </c>
      <c r="T97" s="126">
        <f>T98+T176+T186+T209+T256+T275</f>
        <v>37.9848</v>
      </c>
      <c r="AR97" s="120" t="s">
        <v>79</v>
      </c>
      <c r="AT97" s="127" t="s">
        <v>71</v>
      </c>
      <c r="AU97" s="127" t="s">
        <v>72</v>
      </c>
      <c r="AY97" s="120" t="s">
        <v>152</v>
      </c>
      <c r="BK97" s="128">
        <f>BK98+BK176+BK186+BK209+BK256+BK275</f>
        <v>60000</v>
      </c>
    </row>
    <row r="98" spans="2:65" s="11" customFormat="1" ht="22.9" customHeight="1" x14ac:dyDescent="0.2">
      <c r="B98" s="119"/>
      <c r="D98" s="120" t="s">
        <v>71</v>
      </c>
      <c r="E98" s="129" t="s">
        <v>79</v>
      </c>
      <c r="F98" s="129" t="s">
        <v>153</v>
      </c>
      <c r="I98" s="122"/>
      <c r="J98" s="130">
        <f>BK98</f>
        <v>0</v>
      </c>
      <c r="L98" s="119"/>
      <c r="M98" s="124"/>
      <c r="P98" s="125">
        <f>SUM(P99:P175)</f>
        <v>0</v>
      </c>
      <c r="R98" s="125">
        <f>SUM(R99:R175)</f>
        <v>59.740639999999999</v>
      </c>
      <c r="T98" s="126">
        <f>SUM(T99:T175)</f>
        <v>37.9848</v>
      </c>
      <c r="AR98" s="120" t="s">
        <v>79</v>
      </c>
      <c r="AT98" s="127" t="s">
        <v>71</v>
      </c>
      <c r="AU98" s="127" t="s">
        <v>79</v>
      </c>
      <c r="AY98" s="120" t="s">
        <v>152</v>
      </c>
      <c r="BK98" s="128">
        <f>SUM(BK99:BK175)</f>
        <v>0</v>
      </c>
    </row>
    <row r="99" spans="2:65" s="1" customFormat="1" ht="33" customHeight="1" x14ac:dyDescent="0.2">
      <c r="B99" s="32"/>
      <c r="C99" s="131" t="s">
        <v>79</v>
      </c>
      <c r="D99" s="131" t="s">
        <v>154</v>
      </c>
      <c r="E99" s="132" t="s">
        <v>155</v>
      </c>
      <c r="F99" s="133" t="s">
        <v>156</v>
      </c>
      <c r="G99" s="134" t="s">
        <v>157</v>
      </c>
      <c r="H99" s="135">
        <v>32.700000000000003</v>
      </c>
      <c r="I99" s="136"/>
      <c r="J99" s="137">
        <f>ROUND(I99*H99,2)</f>
        <v>0</v>
      </c>
      <c r="K99" s="133" t="s">
        <v>158</v>
      </c>
      <c r="L99" s="32"/>
      <c r="M99" s="138" t="s">
        <v>19</v>
      </c>
      <c r="N99" s="139" t="s">
        <v>43</v>
      </c>
      <c r="P99" s="140">
        <f>O99*H99</f>
        <v>0</v>
      </c>
      <c r="Q99" s="140">
        <v>0</v>
      </c>
      <c r="R99" s="140">
        <f>Q99*H99</f>
        <v>0</v>
      </c>
      <c r="S99" s="140">
        <v>0.28999999999999998</v>
      </c>
      <c r="T99" s="141">
        <f>S99*H99</f>
        <v>9.4830000000000005</v>
      </c>
      <c r="AR99" s="142" t="s">
        <v>159</v>
      </c>
      <c r="AT99" s="142" t="s">
        <v>154</v>
      </c>
      <c r="AU99" s="142" t="s">
        <v>81</v>
      </c>
      <c r="AY99" s="17" t="s">
        <v>152</v>
      </c>
      <c r="BE99" s="143">
        <f>IF(N99="základní",J99,0)</f>
        <v>0</v>
      </c>
      <c r="BF99" s="143">
        <f>IF(N99="snížená",J99,0)</f>
        <v>0</v>
      </c>
      <c r="BG99" s="143">
        <f>IF(N99="zákl. přenesená",J99,0)</f>
        <v>0</v>
      </c>
      <c r="BH99" s="143">
        <f>IF(N99="sníž. přenesená",J99,0)</f>
        <v>0</v>
      </c>
      <c r="BI99" s="143">
        <f>IF(N99="nulová",J99,0)</f>
        <v>0</v>
      </c>
      <c r="BJ99" s="17" t="s">
        <v>79</v>
      </c>
      <c r="BK99" s="143">
        <f>ROUND(I99*H99,2)</f>
        <v>0</v>
      </c>
      <c r="BL99" s="17" t="s">
        <v>159</v>
      </c>
      <c r="BM99" s="142" t="s">
        <v>160</v>
      </c>
    </row>
    <row r="100" spans="2:65" s="1" customFormat="1" x14ac:dyDescent="0.2">
      <c r="B100" s="32"/>
      <c r="D100" s="144" t="s">
        <v>161</v>
      </c>
      <c r="F100" s="145" t="s">
        <v>162</v>
      </c>
      <c r="I100" s="146"/>
      <c r="L100" s="32"/>
      <c r="M100" s="147"/>
      <c r="T100" s="53"/>
      <c r="AT100" s="17" t="s">
        <v>161</v>
      </c>
      <c r="AU100" s="17" t="s">
        <v>81</v>
      </c>
    </row>
    <row r="101" spans="2:65" s="12" customFormat="1" x14ac:dyDescent="0.2">
      <c r="B101" s="148"/>
      <c r="D101" s="149" t="s">
        <v>163</v>
      </c>
      <c r="E101" s="150" t="s">
        <v>19</v>
      </c>
      <c r="F101" s="151" t="s">
        <v>164</v>
      </c>
      <c r="H101" s="150" t="s">
        <v>19</v>
      </c>
      <c r="I101" s="152"/>
      <c r="L101" s="148"/>
      <c r="M101" s="153"/>
      <c r="T101" s="154"/>
      <c r="AT101" s="150" t="s">
        <v>163</v>
      </c>
      <c r="AU101" s="150" t="s">
        <v>81</v>
      </c>
      <c r="AV101" s="12" t="s">
        <v>79</v>
      </c>
      <c r="AW101" s="12" t="s">
        <v>33</v>
      </c>
      <c r="AX101" s="12" t="s">
        <v>72</v>
      </c>
      <c r="AY101" s="150" t="s">
        <v>152</v>
      </c>
    </row>
    <row r="102" spans="2:65" s="13" customFormat="1" x14ac:dyDescent="0.2">
      <c r="B102" s="155"/>
      <c r="D102" s="149" t="s">
        <v>163</v>
      </c>
      <c r="E102" s="156" t="s">
        <v>19</v>
      </c>
      <c r="F102" s="157" t="s">
        <v>165</v>
      </c>
      <c r="H102" s="158">
        <v>32.700000000000003</v>
      </c>
      <c r="I102" s="159"/>
      <c r="L102" s="155"/>
      <c r="M102" s="160"/>
      <c r="T102" s="161"/>
      <c r="AT102" s="156" t="s">
        <v>163</v>
      </c>
      <c r="AU102" s="156" t="s">
        <v>81</v>
      </c>
      <c r="AV102" s="13" t="s">
        <v>81</v>
      </c>
      <c r="AW102" s="13" t="s">
        <v>33</v>
      </c>
      <c r="AX102" s="13" t="s">
        <v>79</v>
      </c>
      <c r="AY102" s="156" t="s">
        <v>152</v>
      </c>
    </row>
    <row r="103" spans="2:65" s="1" customFormat="1" ht="33" customHeight="1" x14ac:dyDescent="0.2">
      <c r="B103" s="32"/>
      <c r="C103" s="131" t="s">
        <v>81</v>
      </c>
      <c r="D103" s="131" t="s">
        <v>154</v>
      </c>
      <c r="E103" s="132" t="s">
        <v>166</v>
      </c>
      <c r="F103" s="133" t="s">
        <v>167</v>
      </c>
      <c r="G103" s="134" t="s">
        <v>157</v>
      </c>
      <c r="H103" s="135">
        <v>32.700000000000003</v>
      </c>
      <c r="I103" s="136"/>
      <c r="J103" s="137">
        <f>ROUND(I103*H103,2)</f>
        <v>0</v>
      </c>
      <c r="K103" s="133" t="s">
        <v>158</v>
      </c>
      <c r="L103" s="32"/>
      <c r="M103" s="138" t="s">
        <v>19</v>
      </c>
      <c r="N103" s="139" t="s">
        <v>43</v>
      </c>
      <c r="P103" s="140">
        <f>O103*H103</f>
        <v>0</v>
      </c>
      <c r="Q103" s="140">
        <v>0</v>
      </c>
      <c r="R103" s="140">
        <f>Q103*H103</f>
        <v>0</v>
      </c>
      <c r="S103" s="140">
        <v>0.63</v>
      </c>
      <c r="T103" s="141">
        <f>S103*H103</f>
        <v>20.601000000000003</v>
      </c>
      <c r="AR103" s="142" t="s">
        <v>159</v>
      </c>
      <c r="AT103" s="142" t="s">
        <v>154</v>
      </c>
      <c r="AU103" s="142" t="s">
        <v>81</v>
      </c>
      <c r="AY103" s="17" t="s">
        <v>152</v>
      </c>
      <c r="BE103" s="143">
        <f>IF(N103="základní",J103,0)</f>
        <v>0</v>
      </c>
      <c r="BF103" s="143">
        <f>IF(N103="snížená",J103,0)</f>
        <v>0</v>
      </c>
      <c r="BG103" s="143">
        <f>IF(N103="zákl. přenesená",J103,0)</f>
        <v>0</v>
      </c>
      <c r="BH103" s="143">
        <f>IF(N103="sníž. přenesená",J103,0)</f>
        <v>0</v>
      </c>
      <c r="BI103" s="143">
        <f>IF(N103="nulová",J103,0)</f>
        <v>0</v>
      </c>
      <c r="BJ103" s="17" t="s">
        <v>79</v>
      </c>
      <c r="BK103" s="143">
        <f>ROUND(I103*H103,2)</f>
        <v>0</v>
      </c>
      <c r="BL103" s="17" t="s">
        <v>159</v>
      </c>
      <c r="BM103" s="142" t="s">
        <v>168</v>
      </c>
    </row>
    <row r="104" spans="2:65" s="1" customFormat="1" x14ac:dyDescent="0.2">
      <c r="B104" s="32"/>
      <c r="D104" s="144" t="s">
        <v>161</v>
      </c>
      <c r="F104" s="145" t="s">
        <v>169</v>
      </c>
      <c r="I104" s="146"/>
      <c r="L104" s="32"/>
      <c r="M104" s="147"/>
      <c r="T104" s="53"/>
      <c r="AT104" s="17" t="s">
        <v>161</v>
      </c>
      <c r="AU104" s="17" t="s">
        <v>81</v>
      </c>
    </row>
    <row r="105" spans="2:65" s="12" customFormat="1" x14ac:dyDescent="0.2">
      <c r="B105" s="148"/>
      <c r="D105" s="149" t="s">
        <v>163</v>
      </c>
      <c r="E105" s="150" t="s">
        <v>19</v>
      </c>
      <c r="F105" s="151" t="s">
        <v>164</v>
      </c>
      <c r="H105" s="150" t="s">
        <v>19</v>
      </c>
      <c r="I105" s="152"/>
      <c r="L105" s="148"/>
      <c r="M105" s="153"/>
      <c r="T105" s="154"/>
      <c r="AT105" s="150" t="s">
        <v>163</v>
      </c>
      <c r="AU105" s="150" t="s">
        <v>81</v>
      </c>
      <c r="AV105" s="12" t="s">
        <v>79</v>
      </c>
      <c r="AW105" s="12" t="s">
        <v>33</v>
      </c>
      <c r="AX105" s="12" t="s">
        <v>72</v>
      </c>
      <c r="AY105" s="150" t="s">
        <v>152</v>
      </c>
    </row>
    <row r="106" spans="2:65" s="13" customFormat="1" x14ac:dyDescent="0.2">
      <c r="B106" s="155"/>
      <c r="D106" s="149" t="s">
        <v>163</v>
      </c>
      <c r="E106" s="156" t="s">
        <v>19</v>
      </c>
      <c r="F106" s="157" t="s">
        <v>165</v>
      </c>
      <c r="H106" s="158">
        <v>32.700000000000003</v>
      </c>
      <c r="I106" s="159"/>
      <c r="L106" s="155"/>
      <c r="M106" s="160"/>
      <c r="T106" s="161"/>
      <c r="AT106" s="156" t="s">
        <v>163</v>
      </c>
      <c r="AU106" s="156" t="s">
        <v>81</v>
      </c>
      <c r="AV106" s="13" t="s">
        <v>81</v>
      </c>
      <c r="AW106" s="13" t="s">
        <v>33</v>
      </c>
      <c r="AX106" s="13" t="s">
        <v>79</v>
      </c>
      <c r="AY106" s="156" t="s">
        <v>152</v>
      </c>
    </row>
    <row r="107" spans="2:65" s="1" customFormat="1" ht="24.2" customHeight="1" x14ac:dyDescent="0.2">
      <c r="B107" s="32"/>
      <c r="C107" s="131" t="s">
        <v>170</v>
      </c>
      <c r="D107" s="131" t="s">
        <v>154</v>
      </c>
      <c r="E107" s="132" t="s">
        <v>171</v>
      </c>
      <c r="F107" s="133" t="s">
        <v>172</v>
      </c>
      <c r="G107" s="134" t="s">
        <v>157</v>
      </c>
      <c r="H107" s="135">
        <v>5.8</v>
      </c>
      <c r="I107" s="136"/>
      <c r="J107" s="137">
        <f>ROUND(I107*H107,2)</f>
        <v>0</v>
      </c>
      <c r="K107" s="133" t="s">
        <v>158</v>
      </c>
      <c r="L107" s="32"/>
      <c r="M107" s="138" t="s">
        <v>19</v>
      </c>
      <c r="N107" s="139" t="s">
        <v>43</v>
      </c>
      <c r="P107" s="140">
        <f>O107*H107</f>
        <v>0</v>
      </c>
      <c r="Q107" s="140">
        <v>0</v>
      </c>
      <c r="R107" s="140">
        <f>Q107*H107</f>
        <v>0</v>
      </c>
      <c r="S107" s="140">
        <v>0.316</v>
      </c>
      <c r="T107" s="141">
        <f>S107*H107</f>
        <v>1.8328</v>
      </c>
      <c r="AR107" s="142" t="s">
        <v>159</v>
      </c>
      <c r="AT107" s="142" t="s">
        <v>154</v>
      </c>
      <c r="AU107" s="142" t="s">
        <v>81</v>
      </c>
      <c r="AY107" s="17" t="s">
        <v>152</v>
      </c>
      <c r="BE107" s="143">
        <f>IF(N107="základní",J107,0)</f>
        <v>0</v>
      </c>
      <c r="BF107" s="143">
        <f>IF(N107="snížená",J107,0)</f>
        <v>0</v>
      </c>
      <c r="BG107" s="143">
        <f>IF(N107="zákl. přenesená",J107,0)</f>
        <v>0</v>
      </c>
      <c r="BH107" s="143">
        <f>IF(N107="sníž. přenesená",J107,0)</f>
        <v>0</v>
      </c>
      <c r="BI107" s="143">
        <f>IF(N107="nulová",J107,0)</f>
        <v>0</v>
      </c>
      <c r="BJ107" s="17" t="s">
        <v>79</v>
      </c>
      <c r="BK107" s="143">
        <f>ROUND(I107*H107,2)</f>
        <v>0</v>
      </c>
      <c r="BL107" s="17" t="s">
        <v>159</v>
      </c>
      <c r="BM107" s="142" t="s">
        <v>173</v>
      </c>
    </row>
    <row r="108" spans="2:65" s="1" customFormat="1" x14ac:dyDescent="0.2">
      <c r="B108" s="32"/>
      <c r="D108" s="144" t="s">
        <v>161</v>
      </c>
      <c r="F108" s="145" t="s">
        <v>174</v>
      </c>
      <c r="I108" s="146"/>
      <c r="L108" s="32"/>
      <c r="M108" s="147"/>
      <c r="T108" s="53"/>
      <c r="AT108" s="17" t="s">
        <v>161</v>
      </c>
      <c r="AU108" s="17" t="s">
        <v>81</v>
      </c>
    </row>
    <row r="109" spans="2:65" s="12" customFormat="1" x14ac:dyDescent="0.2">
      <c r="B109" s="148"/>
      <c r="D109" s="149" t="s">
        <v>163</v>
      </c>
      <c r="E109" s="150" t="s">
        <v>19</v>
      </c>
      <c r="F109" s="151" t="s">
        <v>175</v>
      </c>
      <c r="H109" s="150" t="s">
        <v>19</v>
      </c>
      <c r="I109" s="152"/>
      <c r="L109" s="148"/>
      <c r="M109" s="153"/>
      <c r="T109" s="154"/>
      <c r="AT109" s="150" t="s">
        <v>163</v>
      </c>
      <c r="AU109" s="150" t="s">
        <v>81</v>
      </c>
      <c r="AV109" s="12" t="s">
        <v>79</v>
      </c>
      <c r="AW109" s="12" t="s">
        <v>33</v>
      </c>
      <c r="AX109" s="12" t="s">
        <v>72</v>
      </c>
      <c r="AY109" s="150" t="s">
        <v>152</v>
      </c>
    </row>
    <row r="110" spans="2:65" s="13" customFormat="1" x14ac:dyDescent="0.2">
      <c r="B110" s="155"/>
      <c r="D110" s="149" t="s">
        <v>163</v>
      </c>
      <c r="E110" s="156" t="s">
        <v>19</v>
      </c>
      <c r="F110" s="157" t="s">
        <v>176</v>
      </c>
      <c r="H110" s="158">
        <v>5.8</v>
      </c>
      <c r="I110" s="159"/>
      <c r="L110" s="155"/>
      <c r="M110" s="160"/>
      <c r="T110" s="161"/>
      <c r="AT110" s="156" t="s">
        <v>163</v>
      </c>
      <c r="AU110" s="156" t="s">
        <v>81</v>
      </c>
      <c r="AV110" s="13" t="s">
        <v>81</v>
      </c>
      <c r="AW110" s="13" t="s">
        <v>33</v>
      </c>
      <c r="AX110" s="13" t="s">
        <v>79</v>
      </c>
      <c r="AY110" s="156" t="s">
        <v>152</v>
      </c>
    </row>
    <row r="111" spans="2:65" s="1" customFormat="1" ht="24.2" customHeight="1" x14ac:dyDescent="0.2">
      <c r="B111" s="32"/>
      <c r="C111" s="131" t="s">
        <v>159</v>
      </c>
      <c r="D111" s="131" t="s">
        <v>154</v>
      </c>
      <c r="E111" s="132" t="s">
        <v>177</v>
      </c>
      <c r="F111" s="133" t="s">
        <v>178</v>
      </c>
      <c r="G111" s="134" t="s">
        <v>179</v>
      </c>
      <c r="H111" s="135">
        <v>29.6</v>
      </c>
      <c r="I111" s="136"/>
      <c r="J111" s="137">
        <f>ROUND(I111*H111,2)</f>
        <v>0</v>
      </c>
      <c r="K111" s="133" t="s">
        <v>158</v>
      </c>
      <c r="L111" s="32"/>
      <c r="M111" s="138" t="s">
        <v>19</v>
      </c>
      <c r="N111" s="139" t="s">
        <v>43</v>
      </c>
      <c r="P111" s="140">
        <f>O111*H111</f>
        <v>0</v>
      </c>
      <c r="Q111" s="140">
        <v>0</v>
      </c>
      <c r="R111" s="140">
        <f>Q111*H111</f>
        <v>0</v>
      </c>
      <c r="S111" s="140">
        <v>0.20499999999999999</v>
      </c>
      <c r="T111" s="141">
        <f>S111*H111</f>
        <v>6.0679999999999996</v>
      </c>
      <c r="AR111" s="142" t="s">
        <v>159</v>
      </c>
      <c r="AT111" s="142" t="s">
        <v>154</v>
      </c>
      <c r="AU111" s="142" t="s">
        <v>81</v>
      </c>
      <c r="AY111" s="17" t="s">
        <v>152</v>
      </c>
      <c r="BE111" s="143">
        <f>IF(N111="základní",J111,0)</f>
        <v>0</v>
      </c>
      <c r="BF111" s="143">
        <f>IF(N111="snížená",J111,0)</f>
        <v>0</v>
      </c>
      <c r="BG111" s="143">
        <f>IF(N111="zákl. přenesená",J111,0)</f>
        <v>0</v>
      </c>
      <c r="BH111" s="143">
        <f>IF(N111="sníž. přenesená",J111,0)</f>
        <v>0</v>
      </c>
      <c r="BI111" s="143">
        <f>IF(N111="nulová",J111,0)</f>
        <v>0</v>
      </c>
      <c r="BJ111" s="17" t="s">
        <v>79</v>
      </c>
      <c r="BK111" s="143">
        <f>ROUND(I111*H111,2)</f>
        <v>0</v>
      </c>
      <c r="BL111" s="17" t="s">
        <v>159</v>
      </c>
      <c r="BM111" s="142" t="s">
        <v>180</v>
      </c>
    </row>
    <row r="112" spans="2:65" s="1" customFormat="1" x14ac:dyDescent="0.2">
      <c r="B112" s="32"/>
      <c r="D112" s="144" t="s">
        <v>161</v>
      </c>
      <c r="F112" s="145" t="s">
        <v>181</v>
      </c>
      <c r="I112" s="146"/>
      <c r="L112" s="32"/>
      <c r="M112" s="147"/>
      <c r="T112" s="53"/>
      <c r="AT112" s="17" t="s">
        <v>161</v>
      </c>
      <c r="AU112" s="17" t="s">
        <v>81</v>
      </c>
    </row>
    <row r="113" spans="2:65" s="13" customFormat="1" x14ac:dyDescent="0.2">
      <c r="B113" s="155"/>
      <c r="D113" s="149" t="s">
        <v>163</v>
      </c>
      <c r="E113" s="156" t="s">
        <v>19</v>
      </c>
      <c r="F113" s="157" t="s">
        <v>182</v>
      </c>
      <c r="H113" s="158">
        <v>29.6</v>
      </c>
      <c r="I113" s="159"/>
      <c r="L113" s="155"/>
      <c r="M113" s="160"/>
      <c r="T113" s="161"/>
      <c r="AT113" s="156" t="s">
        <v>163</v>
      </c>
      <c r="AU113" s="156" t="s">
        <v>81</v>
      </c>
      <c r="AV113" s="13" t="s">
        <v>81</v>
      </c>
      <c r="AW113" s="13" t="s">
        <v>33</v>
      </c>
      <c r="AX113" s="13" t="s">
        <v>79</v>
      </c>
      <c r="AY113" s="156" t="s">
        <v>152</v>
      </c>
    </row>
    <row r="114" spans="2:65" s="1" customFormat="1" ht="16.5" customHeight="1" x14ac:dyDescent="0.2">
      <c r="B114" s="32"/>
      <c r="C114" s="131" t="s">
        <v>183</v>
      </c>
      <c r="D114" s="131" t="s">
        <v>154</v>
      </c>
      <c r="E114" s="132" t="s">
        <v>184</v>
      </c>
      <c r="F114" s="133" t="s">
        <v>185</v>
      </c>
      <c r="G114" s="134" t="s">
        <v>186</v>
      </c>
      <c r="H114" s="135">
        <v>20.63</v>
      </c>
      <c r="I114" s="136"/>
      <c r="J114" s="137">
        <f>ROUND(I114*H114,2)</f>
        <v>0</v>
      </c>
      <c r="K114" s="133" t="s">
        <v>158</v>
      </c>
      <c r="L114" s="32"/>
      <c r="M114" s="138" t="s">
        <v>19</v>
      </c>
      <c r="N114" s="139" t="s">
        <v>43</v>
      </c>
      <c r="P114" s="140">
        <f>O114*H114</f>
        <v>0</v>
      </c>
      <c r="Q114" s="140">
        <v>0</v>
      </c>
      <c r="R114" s="140">
        <f>Q114*H114</f>
        <v>0</v>
      </c>
      <c r="S114" s="140">
        <v>0</v>
      </c>
      <c r="T114" s="141">
        <f>S114*H114</f>
        <v>0</v>
      </c>
      <c r="AR114" s="142" t="s">
        <v>159</v>
      </c>
      <c r="AT114" s="142" t="s">
        <v>154</v>
      </c>
      <c r="AU114" s="142" t="s">
        <v>81</v>
      </c>
      <c r="AY114" s="17" t="s">
        <v>152</v>
      </c>
      <c r="BE114" s="143">
        <f>IF(N114="základní",J114,0)</f>
        <v>0</v>
      </c>
      <c r="BF114" s="143">
        <f>IF(N114="snížená",J114,0)</f>
        <v>0</v>
      </c>
      <c r="BG114" s="143">
        <f>IF(N114="zákl. přenesená",J114,0)</f>
        <v>0</v>
      </c>
      <c r="BH114" s="143">
        <f>IF(N114="sníž. přenesená",J114,0)</f>
        <v>0</v>
      </c>
      <c r="BI114" s="143">
        <f>IF(N114="nulová",J114,0)</f>
        <v>0</v>
      </c>
      <c r="BJ114" s="17" t="s">
        <v>79</v>
      </c>
      <c r="BK114" s="143">
        <f>ROUND(I114*H114,2)</f>
        <v>0</v>
      </c>
      <c r="BL114" s="17" t="s">
        <v>159</v>
      </c>
      <c r="BM114" s="142" t="s">
        <v>187</v>
      </c>
    </row>
    <row r="115" spans="2:65" s="1" customFormat="1" x14ac:dyDescent="0.2">
      <c r="B115" s="32"/>
      <c r="D115" s="144" t="s">
        <v>161</v>
      </c>
      <c r="F115" s="145" t="s">
        <v>188</v>
      </c>
      <c r="I115" s="146"/>
      <c r="L115" s="32"/>
      <c r="M115" s="147"/>
      <c r="T115" s="53"/>
      <c r="AT115" s="17" t="s">
        <v>161</v>
      </c>
      <c r="AU115" s="17" t="s">
        <v>81</v>
      </c>
    </row>
    <row r="116" spans="2:65" s="12" customFormat="1" x14ac:dyDescent="0.2">
      <c r="B116" s="148"/>
      <c r="D116" s="149" t="s">
        <v>163</v>
      </c>
      <c r="E116" s="150" t="s">
        <v>19</v>
      </c>
      <c r="F116" s="151" t="s">
        <v>189</v>
      </c>
      <c r="H116" s="150" t="s">
        <v>19</v>
      </c>
      <c r="I116" s="152"/>
      <c r="L116" s="148"/>
      <c r="M116" s="153"/>
      <c r="T116" s="154"/>
      <c r="AT116" s="150" t="s">
        <v>163</v>
      </c>
      <c r="AU116" s="150" t="s">
        <v>81</v>
      </c>
      <c r="AV116" s="12" t="s">
        <v>79</v>
      </c>
      <c r="AW116" s="12" t="s">
        <v>33</v>
      </c>
      <c r="AX116" s="12" t="s">
        <v>72</v>
      </c>
      <c r="AY116" s="150" t="s">
        <v>152</v>
      </c>
    </row>
    <row r="117" spans="2:65" s="13" customFormat="1" x14ac:dyDescent="0.2">
      <c r="B117" s="155"/>
      <c r="D117" s="149" t="s">
        <v>163</v>
      </c>
      <c r="E117" s="156" t="s">
        <v>19</v>
      </c>
      <c r="F117" s="157" t="s">
        <v>190</v>
      </c>
      <c r="H117" s="158">
        <v>4.28</v>
      </c>
      <c r="I117" s="159"/>
      <c r="L117" s="155"/>
      <c r="M117" s="160"/>
      <c r="T117" s="161"/>
      <c r="AT117" s="156" t="s">
        <v>163</v>
      </c>
      <c r="AU117" s="156" t="s">
        <v>81</v>
      </c>
      <c r="AV117" s="13" t="s">
        <v>81</v>
      </c>
      <c r="AW117" s="13" t="s">
        <v>33</v>
      </c>
      <c r="AX117" s="13" t="s">
        <v>72</v>
      </c>
      <c r="AY117" s="156" t="s">
        <v>152</v>
      </c>
    </row>
    <row r="118" spans="2:65" s="12" customFormat="1" x14ac:dyDescent="0.2">
      <c r="B118" s="148"/>
      <c r="D118" s="149" t="s">
        <v>163</v>
      </c>
      <c r="E118" s="150" t="s">
        <v>19</v>
      </c>
      <c r="F118" s="151" t="s">
        <v>191</v>
      </c>
      <c r="H118" s="150" t="s">
        <v>19</v>
      </c>
      <c r="I118" s="152"/>
      <c r="L118" s="148"/>
      <c r="M118" s="153"/>
      <c r="T118" s="154"/>
      <c r="AT118" s="150" t="s">
        <v>163</v>
      </c>
      <c r="AU118" s="150" t="s">
        <v>81</v>
      </c>
      <c r="AV118" s="12" t="s">
        <v>79</v>
      </c>
      <c r="AW118" s="12" t="s">
        <v>33</v>
      </c>
      <c r="AX118" s="12" t="s">
        <v>72</v>
      </c>
      <c r="AY118" s="150" t="s">
        <v>152</v>
      </c>
    </row>
    <row r="119" spans="2:65" s="12" customFormat="1" x14ac:dyDescent="0.2">
      <c r="B119" s="148"/>
      <c r="D119" s="149" t="s">
        <v>163</v>
      </c>
      <c r="E119" s="150" t="s">
        <v>19</v>
      </c>
      <c r="F119" s="151" t="s">
        <v>192</v>
      </c>
      <c r="H119" s="150" t="s">
        <v>19</v>
      </c>
      <c r="I119" s="152"/>
      <c r="L119" s="148"/>
      <c r="M119" s="153"/>
      <c r="T119" s="154"/>
      <c r="AT119" s="150" t="s">
        <v>163</v>
      </c>
      <c r="AU119" s="150" t="s">
        <v>81</v>
      </c>
      <c r="AV119" s="12" t="s">
        <v>79</v>
      </c>
      <c r="AW119" s="12" t="s">
        <v>33</v>
      </c>
      <c r="AX119" s="12" t="s">
        <v>72</v>
      </c>
      <c r="AY119" s="150" t="s">
        <v>152</v>
      </c>
    </row>
    <row r="120" spans="2:65" s="13" customFormat="1" x14ac:dyDescent="0.2">
      <c r="B120" s="155"/>
      <c r="D120" s="149" t="s">
        <v>163</v>
      </c>
      <c r="E120" s="156" t="s">
        <v>19</v>
      </c>
      <c r="F120" s="157" t="s">
        <v>193</v>
      </c>
      <c r="H120" s="158">
        <v>16.350000000000001</v>
      </c>
      <c r="I120" s="159"/>
      <c r="L120" s="155"/>
      <c r="M120" s="160"/>
      <c r="T120" s="161"/>
      <c r="AT120" s="156" t="s">
        <v>163</v>
      </c>
      <c r="AU120" s="156" t="s">
        <v>81</v>
      </c>
      <c r="AV120" s="13" t="s">
        <v>81</v>
      </c>
      <c r="AW120" s="13" t="s">
        <v>33</v>
      </c>
      <c r="AX120" s="13" t="s">
        <v>72</v>
      </c>
      <c r="AY120" s="156" t="s">
        <v>152</v>
      </c>
    </row>
    <row r="121" spans="2:65" s="14" customFormat="1" x14ac:dyDescent="0.2">
      <c r="B121" s="162"/>
      <c r="D121" s="149" t="s">
        <v>163</v>
      </c>
      <c r="E121" s="163" t="s">
        <v>19</v>
      </c>
      <c r="F121" s="164" t="s">
        <v>194</v>
      </c>
      <c r="H121" s="165">
        <v>20.63</v>
      </c>
      <c r="I121" s="166"/>
      <c r="L121" s="162"/>
      <c r="M121" s="167"/>
      <c r="T121" s="168"/>
      <c r="AT121" s="163" t="s">
        <v>163</v>
      </c>
      <c r="AU121" s="163" t="s">
        <v>81</v>
      </c>
      <c r="AV121" s="14" t="s">
        <v>159</v>
      </c>
      <c r="AW121" s="14" t="s">
        <v>33</v>
      </c>
      <c r="AX121" s="14" t="s">
        <v>79</v>
      </c>
      <c r="AY121" s="163" t="s">
        <v>152</v>
      </c>
    </row>
    <row r="122" spans="2:65" s="1" customFormat="1" ht="24.2" customHeight="1" x14ac:dyDescent="0.2">
      <c r="B122" s="32"/>
      <c r="C122" s="131" t="s">
        <v>195</v>
      </c>
      <c r="D122" s="131" t="s">
        <v>154</v>
      </c>
      <c r="E122" s="132" t="s">
        <v>196</v>
      </c>
      <c r="F122" s="133" t="s">
        <v>197</v>
      </c>
      <c r="G122" s="134" t="s">
        <v>186</v>
      </c>
      <c r="H122" s="135">
        <v>40.04</v>
      </c>
      <c r="I122" s="136"/>
      <c r="J122" s="137">
        <f>ROUND(I122*H122,2)</f>
        <v>0</v>
      </c>
      <c r="K122" s="133" t="s">
        <v>158</v>
      </c>
      <c r="L122" s="32"/>
      <c r="M122" s="138" t="s">
        <v>19</v>
      </c>
      <c r="N122" s="139" t="s">
        <v>43</v>
      </c>
      <c r="P122" s="140">
        <f>O122*H122</f>
        <v>0</v>
      </c>
      <c r="Q122" s="140">
        <v>0</v>
      </c>
      <c r="R122" s="140">
        <f>Q122*H122</f>
        <v>0</v>
      </c>
      <c r="S122" s="140">
        <v>0</v>
      </c>
      <c r="T122" s="141">
        <f>S122*H122</f>
        <v>0</v>
      </c>
      <c r="AR122" s="142" t="s">
        <v>159</v>
      </c>
      <c r="AT122" s="142" t="s">
        <v>154</v>
      </c>
      <c r="AU122" s="142" t="s">
        <v>81</v>
      </c>
      <c r="AY122" s="17" t="s">
        <v>152</v>
      </c>
      <c r="BE122" s="143">
        <f>IF(N122="základní",J122,0)</f>
        <v>0</v>
      </c>
      <c r="BF122" s="143">
        <f>IF(N122="snížená",J122,0)</f>
        <v>0</v>
      </c>
      <c r="BG122" s="143">
        <f>IF(N122="zákl. přenesená",J122,0)</f>
        <v>0</v>
      </c>
      <c r="BH122" s="143">
        <f>IF(N122="sníž. přenesená",J122,0)</f>
        <v>0</v>
      </c>
      <c r="BI122" s="143">
        <f>IF(N122="nulová",J122,0)</f>
        <v>0</v>
      </c>
      <c r="BJ122" s="17" t="s">
        <v>79</v>
      </c>
      <c r="BK122" s="143">
        <f>ROUND(I122*H122,2)</f>
        <v>0</v>
      </c>
      <c r="BL122" s="17" t="s">
        <v>159</v>
      </c>
      <c r="BM122" s="142" t="s">
        <v>198</v>
      </c>
    </row>
    <row r="123" spans="2:65" s="1" customFormat="1" x14ac:dyDescent="0.2">
      <c r="B123" s="32"/>
      <c r="D123" s="144" t="s">
        <v>161</v>
      </c>
      <c r="F123" s="145" t="s">
        <v>199</v>
      </c>
      <c r="I123" s="146"/>
      <c r="L123" s="32"/>
      <c r="M123" s="147"/>
      <c r="T123" s="53"/>
      <c r="AT123" s="17" t="s">
        <v>161</v>
      </c>
      <c r="AU123" s="17" t="s">
        <v>81</v>
      </c>
    </row>
    <row r="124" spans="2:65" s="12" customFormat="1" x14ac:dyDescent="0.2">
      <c r="B124" s="148"/>
      <c r="D124" s="149" t="s">
        <v>163</v>
      </c>
      <c r="E124" s="150" t="s">
        <v>19</v>
      </c>
      <c r="F124" s="151" t="s">
        <v>200</v>
      </c>
      <c r="H124" s="150" t="s">
        <v>19</v>
      </c>
      <c r="I124" s="152"/>
      <c r="L124" s="148"/>
      <c r="M124" s="153"/>
      <c r="T124" s="154"/>
      <c r="AT124" s="150" t="s">
        <v>163</v>
      </c>
      <c r="AU124" s="150" t="s">
        <v>81</v>
      </c>
      <c r="AV124" s="12" t="s">
        <v>79</v>
      </c>
      <c r="AW124" s="12" t="s">
        <v>33</v>
      </c>
      <c r="AX124" s="12" t="s">
        <v>72</v>
      </c>
      <c r="AY124" s="150" t="s">
        <v>152</v>
      </c>
    </row>
    <row r="125" spans="2:65" s="13" customFormat="1" x14ac:dyDescent="0.2">
      <c r="B125" s="155"/>
      <c r="D125" s="149" t="s">
        <v>163</v>
      </c>
      <c r="E125" s="156" t="s">
        <v>19</v>
      </c>
      <c r="F125" s="157" t="s">
        <v>201</v>
      </c>
      <c r="H125" s="158">
        <v>40.04</v>
      </c>
      <c r="I125" s="159"/>
      <c r="L125" s="155"/>
      <c r="M125" s="160"/>
      <c r="T125" s="161"/>
      <c r="AT125" s="156" t="s">
        <v>163</v>
      </c>
      <c r="AU125" s="156" t="s">
        <v>81</v>
      </c>
      <c r="AV125" s="13" t="s">
        <v>81</v>
      </c>
      <c r="AW125" s="13" t="s">
        <v>33</v>
      </c>
      <c r="AX125" s="13" t="s">
        <v>79</v>
      </c>
      <c r="AY125" s="156" t="s">
        <v>152</v>
      </c>
    </row>
    <row r="126" spans="2:65" s="1" customFormat="1" ht="37.9" customHeight="1" x14ac:dyDescent="0.2">
      <c r="B126" s="32"/>
      <c r="C126" s="131" t="s">
        <v>202</v>
      </c>
      <c r="D126" s="131" t="s">
        <v>154</v>
      </c>
      <c r="E126" s="132" t="s">
        <v>203</v>
      </c>
      <c r="F126" s="133" t="s">
        <v>204</v>
      </c>
      <c r="G126" s="134" t="s">
        <v>186</v>
      </c>
      <c r="H126" s="135">
        <v>60.67</v>
      </c>
      <c r="I126" s="136"/>
      <c r="J126" s="137">
        <f>ROUND(I126*H126,2)</f>
        <v>0</v>
      </c>
      <c r="K126" s="133" t="s">
        <v>158</v>
      </c>
      <c r="L126" s="32"/>
      <c r="M126" s="138" t="s">
        <v>19</v>
      </c>
      <c r="N126" s="139" t="s">
        <v>43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159</v>
      </c>
      <c r="AT126" s="142" t="s">
        <v>154</v>
      </c>
      <c r="AU126" s="142" t="s">
        <v>81</v>
      </c>
      <c r="AY126" s="17" t="s">
        <v>152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7" t="s">
        <v>79</v>
      </c>
      <c r="BK126" s="143">
        <f>ROUND(I126*H126,2)</f>
        <v>0</v>
      </c>
      <c r="BL126" s="17" t="s">
        <v>159</v>
      </c>
      <c r="BM126" s="142" t="s">
        <v>205</v>
      </c>
    </row>
    <row r="127" spans="2:65" s="1" customFormat="1" x14ac:dyDescent="0.2">
      <c r="B127" s="32"/>
      <c r="D127" s="144" t="s">
        <v>161</v>
      </c>
      <c r="F127" s="145" t="s">
        <v>206</v>
      </c>
      <c r="I127" s="146"/>
      <c r="L127" s="32"/>
      <c r="M127" s="147"/>
      <c r="T127" s="53"/>
      <c r="AT127" s="17" t="s">
        <v>161</v>
      </c>
      <c r="AU127" s="17" t="s">
        <v>81</v>
      </c>
    </row>
    <row r="128" spans="2:65" s="13" customFormat="1" x14ac:dyDescent="0.2">
      <c r="B128" s="155"/>
      <c r="D128" s="149" t="s">
        <v>163</v>
      </c>
      <c r="E128" s="156" t="s">
        <v>19</v>
      </c>
      <c r="F128" s="157" t="s">
        <v>207</v>
      </c>
      <c r="H128" s="158">
        <v>60.67</v>
      </c>
      <c r="I128" s="159"/>
      <c r="L128" s="155"/>
      <c r="M128" s="160"/>
      <c r="T128" s="161"/>
      <c r="AT128" s="156" t="s">
        <v>163</v>
      </c>
      <c r="AU128" s="156" t="s">
        <v>81</v>
      </c>
      <c r="AV128" s="13" t="s">
        <v>81</v>
      </c>
      <c r="AW128" s="13" t="s">
        <v>33</v>
      </c>
      <c r="AX128" s="13" t="s">
        <v>79</v>
      </c>
      <c r="AY128" s="156" t="s">
        <v>152</v>
      </c>
    </row>
    <row r="129" spans="2:65" s="1" customFormat="1" ht="37.9" customHeight="1" x14ac:dyDescent="0.2">
      <c r="B129" s="32"/>
      <c r="C129" s="131" t="s">
        <v>208</v>
      </c>
      <c r="D129" s="131" t="s">
        <v>154</v>
      </c>
      <c r="E129" s="132" t="s">
        <v>209</v>
      </c>
      <c r="F129" s="133" t="s">
        <v>210</v>
      </c>
      <c r="G129" s="134" t="s">
        <v>186</v>
      </c>
      <c r="H129" s="135">
        <v>303.35000000000002</v>
      </c>
      <c r="I129" s="136"/>
      <c r="J129" s="137">
        <f>ROUND(I129*H129,2)</f>
        <v>0</v>
      </c>
      <c r="K129" s="133" t="s">
        <v>158</v>
      </c>
      <c r="L129" s="32"/>
      <c r="M129" s="138" t="s">
        <v>19</v>
      </c>
      <c r="N129" s="139" t="s">
        <v>43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159</v>
      </c>
      <c r="AT129" s="142" t="s">
        <v>154</v>
      </c>
      <c r="AU129" s="142" t="s">
        <v>81</v>
      </c>
      <c r="AY129" s="17" t="s">
        <v>152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7" t="s">
        <v>79</v>
      </c>
      <c r="BK129" s="143">
        <f>ROUND(I129*H129,2)</f>
        <v>0</v>
      </c>
      <c r="BL129" s="17" t="s">
        <v>159</v>
      </c>
      <c r="BM129" s="142" t="s">
        <v>211</v>
      </c>
    </row>
    <row r="130" spans="2:65" s="1" customFormat="1" x14ac:dyDescent="0.2">
      <c r="B130" s="32"/>
      <c r="D130" s="144" t="s">
        <v>161</v>
      </c>
      <c r="F130" s="145" t="s">
        <v>212</v>
      </c>
      <c r="I130" s="146"/>
      <c r="L130" s="32"/>
      <c r="M130" s="147"/>
      <c r="T130" s="53"/>
      <c r="AT130" s="17" t="s">
        <v>161</v>
      </c>
      <c r="AU130" s="17" t="s">
        <v>81</v>
      </c>
    </row>
    <row r="131" spans="2:65" s="13" customFormat="1" x14ac:dyDescent="0.2">
      <c r="B131" s="155"/>
      <c r="D131" s="149" t="s">
        <v>163</v>
      </c>
      <c r="E131" s="156" t="s">
        <v>19</v>
      </c>
      <c r="F131" s="157" t="s">
        <v>213</v>
      </c>
      <c r="H131" s="158">
        <v>303.35000000000002</v>
      </c>
      <c r="I131" s="159"/>
      <c r="L131" s="155"/>
      <c r="M131" s="160"/>
      <c r="T131" s="161"/>
      <c r="AT131" s="156" t="s">
        <v>163</v>
      </c>
      <c r="AU131" s="156" t="s">
        <v>81</v>
      </c>
      <c r="AV131" s="13" t="s">
        <v>81</v>
      </c>
      <c r="AW131" s="13" t="s">
        <v>33</v>
      </c>
      <c r="AX131" s="13" t="s">
        <v>79</v>
      </c>
      <c r="AY131" s="156" t="s">
        <v>152</v>
      </c>
    </row>
    <row r="132" spans="2:65" s="1" customFormat="1" ht="24.2" customHeight="1" x14ac:dyDescent="0.2">
      <c r="B132" s="32"/>
      <c r="C132" s="131" t="s">
        <v>214</v>
      </c>
      <c r="D132" s="131" t="s">
        <v>154</v>
      </c>
      <c r="E132" s="132" t="s">
        <v>215</v>
      </c>
      <c r="F132" s="133" t="s">
        <v>216</v>
      </c>
      <c r="G132" s="134" t="s">
        <v>186</v>
      </c>
      <c r="H132" s="135">
        <v>60.67</v>
      </c>
      <c r="I132" s="136"/>
      <c r="J132" s="137">
        <f>ROUND(I132*H132,2)</f>
        <v>0</v>
      </c>
      <c r="K132" s="133" t="s">
        <v>158</v>
      </c>
      <c r="L132" s="32"/>
      <c r="M132" s="138" t="s">
        <v>19</v>
      </c>
      <c r="N132" s="139" t="s">
        <v>43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159</v>
      </c>
      <c r="AT132" s="142" t="s">
        <v>154</v>
      </c>
      <c r="AU132" s="142" t="s">
        <v>81</v>
      </c>
      <c r="AY132" s="17" t="s">
        <v>152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7" t="s">
        <v>79</v>
      </c>
      <c r="BK132" s="143">
        <f>ROUND(I132*H132,2)</f>
        <v>0</v>
      </c>
      <c r="BL132" s="17" t="s">
        <v>159</v>
      </c>
      <c r="BM132" s="142" t="s">
        <v>217</v>
      </c>
    </row>
    <row r="133" spans="2:65" s="1" customFormat="1" x14ac:dyDescent="0.2">
      <c r="B133" s="32"/>
      <c r="D133" s="144" t="s">
        <v>161</v>
      </c>
      <c r="F133" s="145" t="s">
        <v>218</v>
      </c>
      <c r="I133" s="146"/>
      <c r="L133" s="32"/>
      <c r="M133" s="147"/>
      <c r="T133" s="53"/>
      <c r="AT133" s="17" t="s">
        <v>161</v>
      </c>
      <c r="AU133" s="17" t="s">
        <v>81</v>
      </c>
    </row>
    <row r="134" spans="2:65" s="1" customFormat="1" ht="24.2" customHeight="1" x14ac:dyDescent="0.2">
      <c r="B134" s="32"/>
      <c r="C134" s="131" t="s">
        <v>219</v>
      </c>
      <c r="D134" s="131" t="s">
        <v>154</v>
      </c>
      <c r="E134" s="132" t="s">
        <v>220</v>
      </c>
      <c r="F134" s="133" t="s">
        <v>221</v>
      </c>
      <c r="G134" s="134" t="s">
        <v>186</v>
      </c>
      <c r="H134" s="135">
        <v>16.350000000000001</v>
      </c>
      <c r="I134" s="136"/>
      <c r="J134" s="137">
        <f>ROUND(I134*H134,2)</f>
        <v>0</v>
      </c>
      <c r="K134" s="133" t="s">
        <v>158</v>
      </c>
      <c r="L134" s="32"/>
      <c r="M134" s="138" t="s">
        <v>19</v>
      </c>
      <c r="N134" s="139" t="s">
        <v>43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159</v>
      </c>
      <c r="AT134" s="142" t="s">
        <v>154</v>
      </c>
      <c r="AU134" s="142" t="s">
        <v>81</v>
      </c>
      <c r="AY134" s="17" t="s">
        <v>152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7" t="s">
        <v>79</v>
      </c>
      <c r="BK134" s="143">
        <f>ROUND(I134*H134,2)</f>
        <v>0</v>
      </c>
      <c r="BL134" s="17" t="s">
        <v>159</v>
      </c>
      <c r="BM134" s="142" t="s">
        <v>222</v>
      </c>
    </row>
    <row r="135" spans="2:65" s="1" customFormat="1" x14ac:dyDescent="0.2">
      <c r="B135" s="32"/>
      <c r="D135" s="144" t="s">
        <v>161</v>
      </c>
      <c r="F135" s="145" t="s">
        <v>223</v>
      </c>
      <c r="I135" s="146"/>
      <c r="L135" s="32"/>
      <c r="M135" s="147"/>
      <c r="T135" s="53"/>
      <c r="AT135" s="17" t="s">
        <v>161</v>
      </c>
      <c r="AU135" s="17" t="s">
        <v>81</v>
      </c>
    </row>
    <row r="136" spans="2:65" s="12" customFormat="1" x14ac:dyDescent="0.2">
      <c r="B136" s="148"/>
      <c r="D136" s="149" t="s">
        <v>163</v>
      </c>
      <c r="E136" s="150" t="s">
        <v>19</v>
      </c>
      <c r="F136" s="151" t="s">
        <v>189</v>
      </c>
      <c r="H136" s="150" t="s">
        <v>19</v>
      </c>
      <c r="I136" s="152"/>
      <c r="L136" s="148"/>
      <c r="M136" s="153"/>
      <c r="T136" s="154"/>
      <c r="AT136" s="150" t="s">
        <v>163</v>
      </c>
      <c r="AU136" s="150" t="s">
        <v>81</v>
      </c>
      <c r="AV136" s="12" t="s">
        <v>79</v>
      </c>
      <c r="AW136" s="12" t="s">
        <v>33</v>
      </c>
      <c r="AX136" s="12" t="s">
        <v>72</v>
      </c>
      <c r="AY136" s="150" t="s">
        <v>152</v>
      </c>
    </row>
    <row r="137" spans="2:65" s="13" customFormat="1" x14ac:dyDescent="0.2">
      <c r="B137" s="155"/>
      <c r="D137" s="149" t="s">
        <v>163</v>
      </c>
      <c r="E137" s="156" t="s">
        <v>19</v>
      </c>
      <c r="F137" s="157" t="s">
        <v>224</v>
      </c>
      <c r="H137" s="158">
        <v>10.7</v>
      </c>
      <c r="I137" s="159"/>
      <c r="L137" s="155"/>
      <c r="M137" s="160"/>
      <c r="T137" s="161"/>
      <c r="AT137" s="156" t="s">
        <v>163</v>
      </c>
      <c r="AU137" s="156" t="s">
        <v>81</v>
      </c>
      <c r="AV137" s="13" t="s">
        <v>81</v>
      </c>
      <c r="AW137" s="13" t="s">
        <v>33</v>
      </c>
      <c r="AX137" s="13" t="s">
        <v>72</v>
      </c>
      <c r="AY137" s="156" t="s">
        <v>152</v>
      </c>
    </row>
    <row r="138" spans="2:65" s="12" customFormat="1" x14ac:dyDescent="0.2">
      <c r="B138" s="148"/>
      <c r="D138" s="149" t="s">
        <v>163</v>
      </c>
      <c r="E138" s="150" t="s">
        <v>19</v>
      </c>
      <c r="F138" s="151" t="s">
        <v>225</v>
      </c>
      <c r="H138" s="150" t="s">
        <v>19</v>
      </c>
      <c r="I138" s="152"/>
      <c r="L138" s="148"/>
      <c r="M138" s="153"/>
      <c r="T138" s="154"/>
      <c r="AT138" s="150" t="s">
        <v>163</v>
      </c>
      <c r="AU138" s="150" t="s">
        <v>81</v>
      </c>
      <c r="AV138" s="12" t="s">
        <v>79</v>
      </c>
      <c r="AW138" s="12" t="s">
        <v>33</v>
      </c>
      <c r="AX138" s="12" t="s">
        <v>72</v>
      </c>
      <c r="AY138" s="150" t="s">
        <v>152</v>
      </c>
    </row>
    <row r="139" spans="2:65" s="13" customFormat="1" x14ac:dyDescent="0.2">
      <c r="B139" s="155"/>
      <c r="D139" s="149" t="s">
        <v>163</v>
      </c>
      <c r="E139" s="156" t="s">
        <v>19</v>
      </c>
      <c r="F139" s="157" t="s">
        <v>226</v>
      </c>
      <c r="H139" s="158">
        <v>5.65</v>
      </c>
      <c r="I139" s="159"/>
      <c r="L139" s="155"/>
      <c r="M139" s="160"/>
      <c r="T139" s="161"/>
      <c r="AT139" s="156" t="s">
        <v>163</v>
      </c>
      <c r="AU139" s="156" t="s">
        <v>81</v>
      </c>
      <c r="AV139" s="13" t="s">
        <v>81</v>
      </c>
      <c r="AW139" s="13" t="s">
        <v>33</v>
      </c>
      <c r="AX139" s="13" t="s">
        <v>72</v>
      </c>
      <c r="AY139" s="156" t="s">
        <v>152</v>
      </c>
    </row>
    <row r="140" spans="2:65" s="14" customFormat="1" x14ac:dyDescent="0.2">
      <c r="B140" s="162"/>
      <c r="D140" s="149" t="s">
        <v>163</v>
      </c>
      <c r="E140" s="163" t="s">
        <v>19</v>
      </c>
      <c r="F140" s="164" t="s">
        <v>194</v>
      </c>
      <c r="H140" s="165">
        <v>16.350000000000001</v>
      </c>
      <c r="I140" s="166"/>
      <c r="L140" s="162"/>
      <c r="M140" s="167"/>
      <c r="T140" s="168"/>
      <c r="AT140" s="163" t="s">
        <v>163</v>
      </c>
      <c r="AU140" s="163" t="s">
        <v>81</v>
      </c>
      <c r="AV140" s="14" t="s">
        <v>159</v>
      </c>
      <c r="AW140" s="14" t="s">
        <v>33</v>
      </c>
      <c r="AX140" s="14" t="s">
        <v>79</v>
      </c>
      <c r="AY140" s="163" t="s">
        <v>152</v>
      </c>
    </row>
    <row r="141" spans="2:65" s="1" customFormat="1" ht="16.5" customHeight="1" x14ac:dyDescent="0.2">
      <c r="B141" s="32"/>
      <c r="C141" s="169" t="s">
        <v>227</v>
      </c>
      <c r="D141" s="169" t="s">
        <v>228</v>
      </c>
      <c r="E141" s="170" t="s">
        <v>229</v>
      </c>
      <c r="F141" s="171" t="s">
        <v>230</v>
      </c>
      <c r="G141" s="172" t="s">
        <v>231</v>
      </c>
      <c r="H141" s="173">
        <v>32.700000000000003</v>
      </c>
      <c r="I141" s="174"/>
      <c r="J141" s="175">
        <f>ROUND(I141*H141,2)</f>
        <v>0</v>
      </c>
      <c r="K141" s="171" t="s">
        <v>158</v>
      </c>
      <c r="L141" s="176"/>
      <c r="M141" s="177" t="s">
        <v>19</v>
      </c>
      <c r="N141" s="178" t="s">
        <v>43</v>
      </c>
      <c r="P141" s="140">
        <f>O141*H141</f>
        <v>0</v>
      </c>
      <c r="Q141" s="140">
        <v>1</v>
      </c>
      <c r="R141" s="140">
        <f>Q141*H141</f>
        <v>32.700000000000003</v>
      </c>
      <c r="S141" s="140">
        <v>0</v>
      </c>
      <c r="T141" s="141">
        <f>S141*H141</f>
        <v>0</v>
      </c>
      <c r="AR141" s="142" t="s">
        <v>208</v>
      </c>
      <c r="AT141" s="142" t="s">
        <v>228</v>
      </c>
      <c r="AU141" s="142" t="s">
        <v>81</v>
      </c>
      <c r="AY141" s="17" t="s">
        <v>152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7" t="s">
        <v>79</v>
      </c>
      <c r="BK141" s="143">
        <f>ROUND(I141*H141,2)</f>
        <v>0</v>
      </c>
      <c r="BL141" s="17" t="s">
        <v>159</v>
      </c>
      <c r="BM141" s="142" t="s">
        <v>232</v>
      </c>
    </row>
    <row r="142" spans="2:65" s="13" customFormat="1" x14ac:dyDescent="0.2">
      <c r="B142" s="155"/>
      <c r="D142" s="149" t="s">
        <v>163</v>
      </c>
      <c r="E142" s="156" t="s">
        <v>19</v>
      </c>
      <c r="F142" s="157" t="s">
        <v>233</v>
      </c>
      <c r="H142" s="158">
        <v>32.700000000000003</v>
      </c>
      <c r="I142" s="159"/>
      <c r="L142" s="155"/>
      <c r="M142" s="160"/>
      <c r="T142" s="161"/>
      <c r="AT142" s="156" t="s">
        <v>163</v>
      </c>
      <c r="AU142" s="156" t="s">
        <v>81</v>
      </c>
      <c r="AV142" s="13" t="s">
        <v>81</v>
      </c>
      <c r="AW142" s="13" t="s">
        <v>33</v>
      </c>
      <c r="AX142" s="13" t="s">
        <v>79</v>
      </c>
      <c r="AY142" s="156" t="s">
        <v>152</v>
      </c>
    </row>
    <row r="143" spans="2:65" s="1" customFormat="1" ht="24.2" customHeight="1" x14ac:dyDescent="0.2">
      <c r="B143" s="32"/>
      <c r="C143" s="131" t="s">
        <v>8</v>
      </c>
      <c r="D143" s="131" t="s">
        <v>154</v>
      </c>
      <c r="E143" s="132" t="s">
        <v>234</v>
      </c>
      <c r="F143" s="133" t="s">
        <v>235</v>
      </c>
      <c r="G143" s="134" t="s">
        <v>231</v>
      </c>
      <c r="H143" s="135">
        <v>109.206</v>
      </c>
      <c r="I143" s="136"/>
      <c r="J143" s="137">
        <f>ROUND(I143*H143,2)</f>
        <v>0</v>
      </c>
      <c r="K143" s="133" t="s">
        <v>158</v>
      </c>
      <c r="L143" s="32"/>
      <c r="M143" s="138" t="s">
        <v>19</v>
      </c>
      <c r="N143" s="139" t="s">
        <v>43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159</v>
      </c>
      <c r="AT143" s="142" t="s">
        <v>154</v>
      </c>
      <c r="AU143" s="142" t="s">
        <v>81</v>
      </c>
      <c r="AY143" s="17" t="s">
        <v>152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7" t="s">
        <v>79</v>
      </c>
      <c r="BK143" s="143">
        <f>ROUND(I143*H143,2)</f>
        <v>0</v>
      </c>
      <c r="BL143" s="17" t="s">
        <v>159</v>
      </c>
      <c r="BM143" s="142" t="s">
        <v>236</v>
      </c>
    </row>
    <row r="144" spans="2:65" s="1" customFormat="1" x14ac:dyDescent="0.2">
      <c r="B144" s="32"/>
      <c r="D144" s="144" t="s">
        <v>161</v>
      </c>
      <c r="F144" s="145" t="s">
        <v>237</v>
      </c>
      <c r="I144" s="146"/>
      <c r="L144" s="32"/>
      <c r="M144" s="147"/>
      <c r="T144" s="53"/>
      <c r="AT144" s="17" t="s">
        <v>161</v>
      </c>
      <c r="AU144" s="17" t="s">
        <v>81</v>
      </c>
    </row>
    <row r="145" spans="2:65" s="13" customFormat="1" x14ac:dyDescent="0.2">
      <c r="B145" s="155"/>
      <c r="D145" s="149" t="s">
        <v>163</v>
      </c>
      <c r="E145" s="156" t="s">
        <v>19</v>
      </c>
      <c r="F145" s="157" t="s">
        <v>238</v>
      </c>
      <c r="H145" s="158">
        <v>109.206</v>
      </c>
      <c r="I145" s="159"/>
      <c r="L145" s="155"/>
      <c r="M145" s="160"/>
      <c r="T145" s="161"/>
      <c r="AT145" s="156" t="s">
        <v>163</v>
      </c>
      <c r="AU145" s="156" t="s">
        <v>81</v>
      </c>
      <c r="AV145" s="13" t="s">
        <v>81</v>
      </c>
      <c r="AW145" s="13" t="s">
        <v>33</v>
      </c>
      <c r="AX145" s="13" t="s">
        <v>79</v>
      </c>
      <c r="AY145" s="156" t="s">
        <v>152</v>
      </c>
    </row>
    <row r="146" spans="2:65" s="1" customFormat="1" ht="24.2" customHeight="1" x14ac:dyDescent="0.2">
      <c r="B146" s="32"/>
      <c r="C146" s="131" t="s">
        <v>239</v>
      </c>
      <c r="D146" s="131" t="s">
        <v>154</v>
      </c>
      <c r="E146" s="132" t="s">
        <v>240</v>
      </c>
      <c r="F146" s="133" t="s">
        <v>241</v>
      </c>
      <c r="G146" s="134" t="s">
        <v>186</v>
      </c>
      <c r="H146" s="135">
        <v>60.67</v>
      </c>
      <c r="I146" s="136"/>
      <c r="J146" s="137">
        <f>ROUND(I146*H146,2)</f>
        <v>0</v>
      </c>
      <c r="K146" s="133" t="s">
        <v>158</v>
      </c>
      <c r="L146" s="32"/>
      <c r="M146" s="138" t="s">
        <v>19</v>
      </c>
      <c r="N146" s="139" t="s">
        <v>43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159</v>
      </c>
      <c r="AT146" s="142" t="s">
        <v>154</v>
      </c>
      <c r="AU146" s="142" t="s">
        <v>81</v>
      </c>
      <c r="AY146" s="17" t="s">
        <v>152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7" t="s">
        <v>79</v>
      </c>
      <c r="BK146" s="143">
        <f>ROUND(I146*H146,2)</f>
        <v>0</v>
      </c>
      <c r="BL146" s="17" t="s">
        <v>159</v>
      </c>
      <c r="BM146" s="142" t="s">
        <v>242</v>
      </c>
    </row>
    <row r="147" spans="2:65" s="1" customFormat="1" x14ac:dyDescent="0.2">
      <c r="B147" s="32"/>
      <c r="D147" s="144" t="s">
        <v>161</v>
      </c>
      <c r="F147" s="145" t="s">
        <v>243</v>
      </c>
      <c r="I147" s="146"/>
      <c r="L147" s="32"/>
      <c r="M147" s="147"/>
      <c r="T147" s="53"/>
      <c r="AT147" s="17" t="s">
        <v>161</v>
      </c>
      <c r="AU147" s="17" t="s">
        <v>81</v>
      </c>
    </row>
    <row r="148" spans="2:65" s="13" customFormat="1" x14ac:dyDescent="0.2">
      <c r="B148" s="155"/>
      <c r="D148" s="149" t="s">
        <v>163</v>
      </c>
      <c r="E148" s="156" t="s">
        <v>19</v>
      </c>
      <c r="F148" s="157" t="s">
        <v>244</v>
      </c>
      <c r="H148" s="158">
        <v>60.67</v>
      </c>
      <c r="I148" s="159"/>
      <c r="L148" s="155"/>
      <c r="M148" s="160"/>
      <c r="T148" s="161"/>
      <c r="AT148" s="156" t="s">
        <v>163</v>
      </c>
      <c r="AU148" s="156" t="s">
        <v>81</v>
      </c>
      <c r="AV148" s="13" t="s">
        <v>81</v>
      </c>
      <c r="AW148" s="13" t="s">
        <v>33</v>
      </c>
      <c r="AX148" s="13" t="s">
        <v>79</v>
      </c>
      <c r="AY148" s="156" t="s">
        <v>152</v>
      </c>
    </row>
    <row r="149" spans="2:65" s="1" customFormat="1" ht="24.2" customHeight="1" x14ac:dyDescent="0.2">
      <c r="B149" s="32"/>
      <c r="C149" s="131" t="s">
        <v>245</v>
      </c>
      <c r="D149" s="131" t="s">
        <v>154</v>
      </c>
      <c r="E149" s="132" t="s">
        <v>246</v>
      </c>
      <c r="F149" s="133" t="s">
        <v>247</v>
      </c>
      <c r="G149" s="134" t="s">
        <v>186</v>
      </c>
      <c r="H149" s="135">
        <v>9.68</v>
      </c>
      <c r="I149" s="136"/>
      <c r="J149" s="137">
        <f>ROUND(I149*H149,2)</f>
        <v>0</v>
      </c>
      <c r="K149" s="133" t="s">
        <v>158</v>
      </c>
      <c r="L149" s="32"/>
      <c r="M149" s="138" t="s">
        <v>19</v>
      </c>
      <c r="N149" s="139" t="s">
        <v>43</v>
      </c>
      <c r="P149" s="140">
        <f>O149*H149</f>
        <v>0</v>
      </c>
      <c r="Q149" s="140">
        <v>0</v>
      </c>
      <c r="R149" s="140">
        <f>Q149*H149</f>
        <v>0</v>
      </c>
      <c r="S149" s="140">
        <v>0</v>
      </c>
      <c r="T149" s="141">
        <f>S149*H149</f>
        <v>0</v>
      </c>
      <c r="AR149" s="142" t="s">
        <v>159</v>
      </c>
      <c r="AT149" s="142" t="s">
        <v>154</v>
      </c>
      <c r="AU149" s="142" t="s">
        <v>81</v>
      </c>
      <c r="AY149" s="17" t="s">
        <v>152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7" t="s">
        <v>79</v>
      </c>
      <c r="BK149" s="143">
        <f>ROUND(I149*H149,2)</f>
        <v>0</v>
      </c>
      <c r="BL149" s="17" t="s">
        <v>159</v>
      </c>
      <c r="BM149" s="142" t="s">
        <v>248</v>
      </c>
    </row>
    <row r="150" spans="2:65" s="1" customFormat="1" x14ac:dyDescent="0.2">
      <c r="B150" s="32"/>
      <c r="D150" s="144" t="s">
        <v>161</v>
      </c>
      <c r="F150" s="145" t="s">
        <v>249</v>
      </c>
      <c r="I150" s="146"/>
      <c r="L150" s="32"/>
      <c r="M150" s="147"/>
      <c r="T150" s="53"/>
      <c r="AT150" s="17" t="s">
        <v>161</v>
      </c>
      <c r="AU150" s="17" t="s">
        <v>81</v>
      </c>
    </row>
    <row r="151" spans="2:65" s="12" customFormat="1" x14ac:dyDescent="0.2">
      <c r="B151" s="148"/>
      <c r="D151" s="149" t="s">
        <v>163</v>
      </c>
      <c r="E151" s="150" t="s">
        <v>19</v>
      </c>
      <c r="F151" s="151" t="s">
        <v>250</v>
      </c>
      <c r="H151" s="150" t="s">
        <v>19</v>
      </c>
      <c r="I151" s="152"/>
      <c r="L151" s="148"/>
      <c r="M151" s="153"/>
      <c r="T151" s="154"/>
      <c r="AT151" s="150" t="s">
        <v>163</v>
      </c>
      <c r="AU151" s="150" t="s">
        <v>81</v>
      </c>
      <c r="AV151" s="12" t="s">
        <v>79</v>
      </c>
      <c r="AW151" s="12" t="s">
        <v>33</v>
      </c>
      <c r="AX151" s="12" t="s">
        <v>72</v>
      </c>
      <c r="AY151" s="150" t="s">
        <v>152</v>
      </c>
    </row>
    <row r="152" spans="2:65" s="13" customFormat="1" x14ac:dyDescent="0.2">
      <c r="B152" s="155"/>
      <c r="D152" s="149" t="s">
        <v>163</v>
      </c>
      <c r="E152" s="156" t="s">
        <v>19</v>
      </c>
      <c r="F152" s="157" t="s">
        <v>251</v>
      </c>
      <c r="H152" s="158">
        <v>40.04</v>
      </c>
      <c r="I152" s="159"/>
      <c r="L152" s="155"/>
      <c r="M152" s="160"/>
      <c r="T152" s="161"/>
      <c r="AT152" s="156" t="s">
        <v>163</v>
      </c>
      <c r="AU152" s="156" t="s">
        <v>81</v>
      </c>
      <c r="AV152" s="13" t="s">
        <v>81</v>
      </c>
      <c r="AW152" s="13" t="s">
        <v>33</v>
      </c>
      <c r="AX152" s="13" t="s">
        <v>72</v>
      </c>
      <c r="AY152" s="156" t="s">
        <v>152</v>
      </c>
    </row>
    <row r="153" spans="2:65" s="13" customFormat="1" x14ac:dyDescent="0.2">
      <c r="B153" s="155"/>
      <c r="D153" s="149" t="s">
        <v>163</v>
      </c>
      <c r="E153" s="156" t="s">
        <v>19</v>
      </c>
      <c r="F153" s="157" t="s">
        <v>252</v>
      </c>
      <c r="H153" s="158">
        <v>-3.4319999999999999</v>
      </c>
      <c r="I153" s="159"/>
      <c r="L153" s="155"/>
      <c r="M153" s="160"/>
      <c r="T153" s="161"/>
      <c r="AT153" s="156" t="s">
        <v>163</v>
      </c>
      <c r="AU153" s="156" t="s">
        <v>81</v>
      </c>
      <c r="AV153" s="13" t="s">
        <v>81</v>
      </c>
      <c r="AW153" s="13" t="s">
        <v>33</v>
      </c>
      <c r="AX153" s="13" t="s">
        <v>72</v>
      </c>
      <c r="AY153" s="156" t="s">
        <v>152</v>
      </c>
    </row>
    <row r="154" spans="2:65" s="13" customFormat="1" x14ac:dyDescent="0.2">
      <c r="B154" s="155"/>
      <c r="D154" s="149" t="s">
        <v>163</v>
      </c>
      <c r="E154" s="156" t="s">
        <v>19</v>
      </c>
      <c r="F154" s="157" t="s">
        <v>253</v>
      </c>
      <c r="H154" s="158">
        <v>-26.928000000000001</v>
      </c>
      <c r="I154" s="159"/>
      <c r="L154" s="155"/>
      <c r="M154" s="160"/>
      <c r="T154" s="161"/>
      <c r="AT154" s="156" t="s">
        <v>163</v>
      </c>
      <c r="AU154" s="156" t="s">
        <v>81</v>
      </c>
      <c r="AV154" s="13" t="s">
        <v>81</v>
      </c>
      <c r="AW154" s="13" t="s">
        <v>33</v>
      </c>
      <c r="AX154" s="13" t="s">
        <v>72</v>
      </c>
      <c r="AY154" s="156" t="s">
        <v>152</v>
      </c>
    </row>
    <row r="155" spans="2:65" s="14" customFormat="1" x14ac:dyDescent="0.2">
      <c r="B155" s="162"/>
      <c r="D155" s="149" t="s">
        <v>163</v>
      </c>
      <c r="E155" s="163" t="s">
        <v>19</v>
      </c>
      <c r="F155" s="164" t="s">
        <v>194</v>
      </c>
      <c r="H155" s="165">
        <v>9.68</v>
      </c>
      <c r="I155" s="166"/>
      <c r="L155" s="162"/>
      <c r="M155" s="167"/>
      <c r="T155" s="168"/>
      <c r="AT155" s="163" t="s">
        <v>163</v>
      </c>
      <c r="AU155" s="163" t="s">
        <v>81</v>
      </c>
      <c r="AV155" s="14" t="s">
        <v>159</v>
      </c>
      <c r="AW155" s="14" t="s">
        <v>33</v>
      </c>
      <c r="AX155" s="14" t="s">
        <v>79</v>
      </c>
      <c r="AY155" s="163" t="s">
        <v>152</v>
      </c>
    </row>
    <row r="156" spans="2:65" s="1" customFormat="1" ht="16.5" customHeight="1" x14ac:dyDescent="0.2">
      <c r="B156" s="32"/>
      <c r="C156" s="169" t="s">
        <v>254</v>
      </c>
      <c r="D156" s="169" t="s">
        <v>228</v>
      </c>
      <c r="E156" s="170" t="s">
        <v>255</v>
      </c>
      <c r="F156" s="171" t="s">
        <v>256</v>
      </c>
      <c r="G156" s="172" t="s">
        <v>231</v>
      </c>
      <c r="H156" s="173">
        <v>19.36</v>
      </c>
      <c r="I156" s="174"/>
      <c r="J156" s="175">
        <f>ROUND(I156*H156,2)</f>
        <v>0</v>
      </c>
      <c r="K156" s="171" t="s">
        <v>158</v>
      </c>
      <c r="L156" s="176"/>
      <c r="M156" s="177" t="s">
        <v>19</v>
      </c>
      <c r="N156" s="178" t="s">
        <v>43</v>
      </c>
      <c r="P156" s="140">
        <f>O156*H156</f>
        <v>0</v>
      </c>
      <c r="Q156" s="140">
        <v>1</v>
      </c>
      <c r="R156" s="140">
        <f>Q156*H156</f>
        <v>19.36</v>
      </c>
      <c r="S156" s="140">
        <v>0</v>
      </c>
      <c r="T156" s="141">
        <f>S156*H156</f>
        <v>0</v>
      </c>
      <c r="AR156" s="142" t="s">
        <v>208</v>
      </c>
      <c r="AT156" s="142" t="s">
        <v>228</v>
      </c>
      <c r="AU156" s="142" t="s">
        <v>81</v>
      </c>
      <c r="AY156" s="17" t="s">
        <v>152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7" t="s">
        <v>79</v>
      </c>
      <c r="BK156" s="143">
        <f>ROUND(I156*H156,2)</f>
        <v>0</v>
      </c>
      <c r="BL156" s="17" t="s">
        <v>159</v>
      </c>
      <c r="BM156" s="142" t="s">
        <v>257</v>
      </c>
    </row>
    <row r="157" spans="2:65" s="13" customFormat="1" x14ac:dyDescent="0.2">
      <c r="B157" s="155"/>
      <c r="D157" s="149" t="s">
        <v>163</v>
      </c>
      <c r="E157" s="156" t="s">
        <v>19</v>
      </c>
      <c r="F157" s="157" t="s">
        <v>258</v>
      </c>
      <c r="H157" s="158">
        <v>19.36</v>
      </c>
      <c r="I157" s="159"/>
      <c r="L157" s="155"/>
      <c r="M157" s="160"/>
      <c r="T157" s="161"/>
      <c r="AT157" s="156" t="s">
        <v>163</v>
      </c>
      <c r="AU157" s="156" t="s">
        <v>81</v>
      </c>
      <c r="AV157" s="13" t="s">
        <v>81</v>
      </c>
      <c r="AW157" s="13" t="s">
        <v>33</v>
      </c>
      <c r="AX157" s="13" t="s">
        <v>79</v>
      </c>
      <c r="AY157" s="156" t="s">
        <v>152</v>
      </c>
    </row>
    <row r="158" spans="2:65" s="1" customFormat="1" ht="24.2" customHeight="1" x14ac:dyDescent="0.2">
      <c r="B158" s="32"/>
      <c r="C158" s="131" t="s">
        <v>259</v>
      </c>
      <c r="D158" s="131" t="s">
        <v>154</v>
      </c>
      <c r="E158" s="132" t="s">
        <v>260</v>
      </c>
      <c r="F158" s="133" t="s">
        <v>261</v>
      </c>
      <c r="G158" s="134" t="s">
        <v>157</v>
      </c>
      <c r="H158" s="135">
        <v>32</v>
      </c>
      <c r="I158" s="136"/>
      <c r="J158" s="137">
        <f>ROUND(I158*H158,2)</f>
        <v>0</v>
      </c>
      <c r="K158" s="133" t="s">
        <v>158</v>
      </c>
      <c r="L158" s="32"/>
      <c r="M158" s="138" t="s">
        <v>19</v>
      </c>
      <c r="N158" s="139" t="s">
        <v>43</v>
      </c>
      <c r="P158" s="140">
        <f>O158*H158</f>
        <v>0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AR158" s="142" t="s">
        <v>159</v>
      </c>
      <c r="AT158" s="142" t="s">
        <v>154</v>
      </c>
      <c r="AU158" s="142" t="s">
        <v>81</v>
      </c>
      <c r="AY158" s="17" t="s">
        <v>152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7" t="s">
        <v>79</v>
      </c>
      <c r="BK158" s="143">
        <f>ROUND(I158*H158,2)</f>
        <v>0</v>
      </c>
      <c r="BL158" s="17" t="s">
        <v>159</v>
      </c>
      <c r="BM158" s="142" t="s">
        <v>262</v>
      </c>
    </row>
    <row r="159" spans="2:65" s="1" customFormat="1" x14ac:dyDescent="0.2">
      <c r="B159" s="32"/>
      <c r="D159" s="144" t="s">
        <v>161</v>
      </c>
      <c r="F159" s="145" t="s">
        <v>263</v>
      </c>
      <c r="I159" s="146"/>
      <c r="L159" s="32"/>
      <c r="M159" s="147"/>
      <c r="T159" s="53"/>
      <c r="AT159" s="17" t="s">
        <v>161</v>
      </c>
      <c r="AU159" s="17" t="s">
        <v>81</v>
      </c>
    </row>
    <row r="160" spans="2:65" s="13" customFormat="1" x14ac:dyDescent="0.2">
      <c r="B160" s="155"/>
      <c r="D160" s="149" t="s">
        <v>163</v>
      </c>
      <c r="E160" s="156" t="s">
        <v>19</v>
      </c>
      <c r="F160" s="157" t="s">
        <v>264</v>
      </c>
      <c r="H160" s="158">
        <v>32</v>
      </c>
      <c r="I160" s="159"/>
      <c r="L160" s="155"/>
      <c r="M160" s="160"/>
      <c r="T160" s="161"/>
      <c r="AT160" s="156" t="s">
        <v>163</v>
      </c>
      <c r="AU160" s="156" t="s">
        <v>81</v>
      </c>
      <c r="AV160" s="13" t="s">
        <v>81</v>
      </c>
      <c r="AW160" s="13" t="s">
        <v>33</v>
      </c>
      <c r="AX160" s="13" t="s">
        <v>79</v>
      </c>
      <c r="AY160" s="156" t="s">
        <v>152</v>
      </c>
    </row>
    <row r="161" spans="2:65" s="1" customFormat="1" ht="16.5" customHeight="1" x14ac:dyDescent="0.2">
      <c r="B161" s="32"/>
      <c r="C161" s="169" t="s">
        <v>265</v>
      </c>
      <c r="D161" s="169" t="s">
        <v>228</v>
      </c>
      <c r="E161" s="170" t="s">
        <v>266</v>
      </c>
      <c r="F161" s="171" t="s">
        <v>267</v>
      </c>
      <c r="G161" s="172" t="s">
        <v>268</v>
      </c>
      <c r="H161" s="173">
        <v>0.64</v>
      </c>
      <c r="I161" s="174"/>
      <c r="J161" s="175">
        <f>ROUND(I161*H161,2)</f>
        <v>0</v>
      </c>
      <c r="K161" s="171" t="s">
        <v>158</v>
      </c>
      <c r="L161" s="176"/>
      <c r="M161" s="177" t="s">
        <v>19</v>
      </c>
      <c r="N161" s="178" t="s">
        <v>43</v>
      </c>
      <c r="P161" s="140">
        <f>O161*H161</f>
        <v>0</v>
      </c>
      <c r="Q161" s="140">
        <v>1E-3</v>
      </c>
      <c r="R161" s="140">
        <f>Q161*H161</f>
        <v>6.4000000000000005E-4</v>
      </c>
      <c r="S161" s="140">
        <v>0</v>
      </c>
      <c r="T161" s="141">
        <f>S161*H161</f>
        <v>0</v>
      </c>
      <c r="AR161" s="142" t="s">
        <v>208</v>
      </c>
      <c r="AT161" s="142" t="s">
        <v>228</v>
      </c>
      <c r="AU161" s="142" t="s">
        <v>81</v>
      </c>
      <c r="AY161" s="17" t="s">
        <v>152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7" t="s">
        <v>79</v>
      </c>
      <c r="BK161" s="143">
        <f>ROUND(I161*H161,2)</f>
        <v>0</v>
      </c>
      <c r="BL161" s="17" t="s">
        <v>159</v>
      </c>
      <c r="BM161" s="142" t="s">
        <v>269</v>
      </c>
    </row>
    <row r="162" spans="2:65" s="13" customFormat="1" x14ac:dyDescent="0.2">
      <c r="B162" s="155"/>
      <c r="D162" s="149" t="s">
        <v>163</v>
      </c>
      <c r="F162" s="157" t="s">
        <v>270</v>
      </c>
      <c r="H162" s="158">
        <v>0.64</v>
      </c>
      <c r="I162" s="159"/>
      <c r="L162" s="155"/>
      <c r="M162" s="160"/>
      <c r="T162" s="161"/>
      <c r="AT162" s="156" t="s">
        <v>163</v>
      </c>
      <c r="AU162" s="156" t="s">
        <v>81</v>
      </c>
      <c r="AV162" s="13" t="s">
        <v>81</v>
      </c>
      <c r="AW162" s="13" t="s">
        <v>4</v>
      </c>
      <c r="AX162" s="13" t="s">
        <v>79</v>
      </c>
      <c r="AY162" s="156" t="s">
        <v>152</v>
      </c>
    </row>
    <row r="163" spans="2:65" s="1" customFormat="1" ht="21.75" customHeight="1" x14ac:dyDescent="0.2">
      <c r="B163" s="32"/>
      <c r="C163" s="131" t="s">
        <v>271</v>
      </c>
      <c r="D163" s="131" t="s">
        <v>154</v>
      </c>
      <c r="E163" s="132" t="s">
        <v>272</v>
      </c>
      <c r="F163" s="133" t="s">
        <v>273</v>
      </c>
      <c r="G163" s="134" t="s">
        <v>157</v>
      </c>
      <c r="H163" s="135">
        <v>32.700000000000003</v>
      </c>
      <c r="I163" s="136"/>
      <c r="J163" s="137">
        <f>ROUND(I163*H163,2)</f>
        <v>0</v>
      </c>
      <c r="K163" s="133" t="s">
        <v>158</v>
      </c>
      <c r="L163" s="32"/>
      <c r="M163" s="138" t="s">
        <v>19</v>
      </c>
      <c r="N163" s="139" t="s">
        <v>43</v>
      </c>
      <c r="P163" s="140">
        <f>O163*H163</f>
        <v>0</v>
      </c>
      <c r="Q163" s="140">
        <v>0</v>
      </c>
      <c r="R163" s="140">
        <f>Q163*H163</f>
        <v>0</v>
      </c>
      <c r="S163" s="140">
        <v>0</v>
      </c>
      <c r="T163" s="141">
        <f>S163*H163</f>
        <v>0</v>
      </c>
      <c r="AR163" s="142" t="s">
        <v>159</v>
      </c>
      <c r="AT163" s="142" t="s">
        <v>154</v>
      </c>
      <c r="AU163" s="142" t="s">
        <v>81</v>
      </c>
      <c r="AY163" s="17" t="s">
        <v>152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7" t="s">
        <v>79</v>
      </c>
      <c r="BK163" s="143">
        <f>ROUND(I163*H163,2)</f>
        <v>0</v>
      </c>
      <c r="BL163" s="17" t="s">
        <v>159</v>
      </c>
      <c r="BM163" s="142" t="s">
        <v>274</v>
      </c>
    </row>
    <row r="164" spans="2:65" s="1" customFormat="1" x14ac:dyDescent="0.2">
      <c r="B164" s="32"/>
      <c r="D164" s="144" t="s">
        <v>161</v>
      </c>
      <c r="F164" s="145" t="s">
        <v>275</v>
      </c>
      <c r="I164" s="146"/>
      <c r="L164" s="32"/>
      <c r="M164" s="147"/>
      <c r="T164" s="53"/>
      <c r="AT164" s="17" t="s">
        <v>161</v>
      </c>
      <c r="AU164" s="17" t="s">
        <v>81</v>
      </c>
    </row>
    <row r="165" spans="2:65" s="12" customFormat="1" x14ac:dyDescent="0.2">
      <c r="B165" s="148"/>
      <c r="D165" s="149" t="s">
        <v>163</v>
      </c>
      <c r="E165" s="150" t="s">
        <v>19</v>
      </c>
      <c r="F165" s="151" t="s">
        <v>189</v>
      </c>
      <c r="H165" s="150" t="s">
        <v>19</v>
      </c>
      <c r="I165" s="152"/>
      <c r="L165" s="148"/>
      <c r="M165" s="153"/>
      <c r="T165" s="154"/>
      <c r="AT165" s="150" t="s">
        <v>163</v>
      </c>
      <c r="AU165" s="150" t="s">
        <v>81</v>
      </c>
      <c r="AV165" s="12" t="s">
        <v>79</v>
      </c>
      <c r="AW165" s="12" t="s">
        <v>33</v>
      </c>
      <c r="AX165" s="12" t="s">
        <v>72</v>
      </c>
      <c r="AY165" s="150" t="s">
        <v>152</v>
      </c>
    </row>
    <row r="166" spans="2:65" s="13" customFormat="1" x14ac:dyDescent="0.2">
      <c r="B166" s="155"/>
      <c r="D166" s="149" t="s">
        <v>163</v>
      </c>
      <c r="E166" s="156" t="s">
        <v>19</v>
      </c>
      <c r="F166" s="157" t="s">
        <v>276</v>
      </c>
      <c r="H166" s="158">
        <v>21.4</v>
      </c>
      <c r="I166" s="159"/>
      <c r="L166" s="155"/>
      <c r="M166" s="160"/>
      <c r="T166" s="161"/>
      <c r="AT166" s="156" t="s">
        <v>163</v>
      </c>
      <c r="AU166" s="156" t="s">
        <v>81</v>
      </c>
      <c r="AV166" s="13" t="s">
        <v>81</v>
      </c>
      <c r="AW166" s="13" t="s">
        <v>33</v>
      </c>
      <c r="AX166" s="13" t="s">
        <v>72</v>
      </c>
      <c r="AY166" s="156" t="s">
        <v>152</v>
      </c>
    </row>
    <row r="167" spans="2:65" s="12" customFormat="1" x14ac:dyDescent="0.2">
      <c r="B167" s="148"/>
      <c r="D167" s="149" t="s">
        <v>163</v>
      </c>
      <c r="E167" s="150" t="s">
        <v>19</v>
      </c>
      <c r="F167" s="151" t="s">
        <v>225</v>
      </c>
      <c r="H167" s="150" t="s">
        <v>19</v>
      </c>
      <c r="I167" s="152"/>
      <c r="L167" s="148"/>
      <c r="M167" s="153"/>
      <c r="T167" s="154"/>
      <c r="AT167" s="150" t="s">
        <v>163</v>
      </c>
      <c r="AU167" s="150" t="s">
        <v>81</v>
      </c>
      <c r="AV167" s="12" t="s">
        <v>79</v>
      </c>
      <c r="AW167" s="12" t="s">
        <v>33</v>
      </c>
      <c r="AX167" s="12" t="s">
        <v>72</v>
      </c>
      <c r="AY167" s="150" t="s">
        <v>152</v>
      </c>
    </row>
    <row r="168" spans="2:65" s="13" customFormat="1" x14ac:dyDescent="0.2">
      <c r="B168" s="155"/>
      <c r="D168" s="149" t="s">
        <v>163</v>
      </c>
      <c r="E168" s="156" t="s">
        <v>19</v>
      </c>
      <c r="F168" s="157" t="s">
        <v>277</v>
      </c>
      <c r="H168" s="158">
        <v>11.3</v>
      </c>
      <c r="I168" s="159"/>
      <c r="L168" s="155"/>
      <c r="M168" s="160"/>
      <c r="T168" s="161"/>
      <c r="AT168" s="156" t="s">
        <v>163</v>
      </c>
      <c r="AU168" s="156" t="s">
        <v>81</v>
      </c>
      <c r="AV168" s="13" t="s">
        <v>81</v>
      </c>
      <c r="AW168" s="13" t="s">
        <v>33</v>
      </c>
      <c r="AX168" s="13" t="s">
        <v>72</v>
      </c>
      <c r="AY168" s="156" t="s">
        <v>152</v>
      </c>
    </row>
    <row r="169" spans="2:65" s="14" customFormat="1" x14ac:dyDescent="0.2">
      <c r="B169" s="162"/>
      <c r="D169" s="149" t="s">
        <v>163</v>
      </c>
      <c r="E169" s="163" t="s">
        <v>19</v>
      </c>
      <c r="F169" s="164" t="s">
        <v>194</v>
      </c>
      <c r="H169" s="165">
        <v>32.700000000000003</v>
      </c>
      <c r="I169" s="166"/>
      <c r="L169" s="162"/>
      <c r="M169" s="167"/>
      <c r="T169" s="168"/>
      <c r="AT169" s="163" t="s">
        <v>163</v>
      </c>
      <c r="AU169" s="163" t="s">
        <v>81</v>
      </c>
      <c r="AV169" s="14" t="s">
        <v>159</v>
      </c>
      <c r="AW169" s="14" t="s">
        <v>33</v>
      </c>
      <c r="AX169" s="14" t="s">
        <v>79</v>
      </c>
      <c r="AY169" s="163" t="s">
        <v>152</v>
      </c>
    </row>
    <row r="170" spans="2:65" s="1" customFormat="1" ht="21.75" customHeight="1" x14ac:dyDescent="0.2">
      <c r="B170" s="32"/>
      <c r="C170" s="131" t="s">
        <v>278</v>
      </c>
      <c r="D170" s="131" t="s">
        <v>154</v>
      </c>
      <c r="E170" s="132" t="s">
        <v>279</v>
      </c>
      <c r="F170" s="133" t="s">
        <v>280</v>
      </c>
      <c r="G170" s="134" t="s">
        <v>157</v>
      </c>
      <c r="H170" s="135">
        <v>96</v>
      </c>
      <c r="I170" s="136"/>
      <c r="J170" s="137">
        <f>ROUND(I170*H170,2)</f>
        <v>0</v>
      </c>
      <c r="K170" s="133" t="s">
        <v>158</v>
      </c>
      <c r="L170" s="32"/>
      <c r="M170" s="138" t="s">
        <v>19</v>
      </c>
      <c r="N170" s="139" t="s">
        <v>43</v>
      </c>
      <c r="P170" s="140">
        <f>O170*H170</f>
        <v>0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AR170" s="142" t="s">
        <v>159</v>
      </c>
      <c r="AT170" s="142" t="s">
        <v>154</v>
      </c>
      <c r="AU170" s="142" t="s">
        <v>81</v>
      </c>
      <c r="AY170" s="17" t="s">
        <v>152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7" t="s">
        <v>79</v>
      </c>
      <c r="BK170" s="143">
        <f>ROUND(I170*H170,2)</f>
        <v>0</v>
      </c>
      <c r="BL170" s="17" t="s">
        <v>159</v>
      </c>
      <c r="BM170" s="142" t="s">
        <v>281</v>
      </c>
    </row>
    <row r="171" spans="2:65" s="1" customFormat="1" x14ac:dyDescent="0.2">
      <c r="B171" s="32"/>
      <c r="D171" s="144" t="s">
        <v>161</v>
      </c>
      <c r="F171" s="145" t="s">
        <v>282</v>
      </c>
      <c r="I171" s="146"/>
      <c r="L171" s="32"/>
      <c r="M171" s="147"/>
      <c r="T171" s="53"/>
      <c r="AT171" s="17" t="s">
        <v>161</v>
      </c>
      <c r="AU171" s="17" t="s">
        <v>81</v>
      </c>
    </row>
    <row r="172" spans="2:65" s="12" customFormat="1" x14ac:dyDescent="0.2">
      <c r="B172" s="148"/>
      <c r="D172" s="149" t="s">
        <v>163</v>
      </c>
      <c r="E172" s="150" t="s">
        <v>19</v>
      </c>
      <c r="F172" s="151" t="s">
        <v>283</v>
      </c>
      <c r="H172" s="150" t="s">
        <v>19</v>
      </c>
      <c r="I172" s="152"/>
      <c r="L172" s="148"/>
      <c r="M172" s="153"/>
      <c r="T172" s="154"/>
      <c r="AT172" s="150" t="s">
        <v>163</v>
      </c>
      <c r="AU172" s="150" t="s">
        <v>81</v>
      </c>
      <c r="AV172" s="12" t="s">
        <v>79</v>
      </c>
      <c r="AW172" s="12" t="s">
        <v>33</v>
      </c>
      <c r="AX172" s="12" t="s">
        <v>72</v>
      </c>
      <c r="AY172" s="150" t="s">
        <v>152</v>
      </c>
    </row>
    <row r="173" spans="2:65" s="13" customFormat="1" x14ac:dyDescent="0.2">
      <c r="B173" s="155"/>
      <c r="D173" s="149" t="s">
        <v>163</v>
      </c>
      <c r="E173" s="156" t="s">
        <v>19</v>
      </c>
      <c r="F173" s="157" t="s">
        <v>284</v>
      </c>
      <c r="H173" s="158">
        <v>96</v>
      </c>
      <c r="I173" s="159"/>
      <c r="L173" s="155"/>
      <c r="M173" s="160"/>
      <c r="T173" s="161"/>
      <c r="AT173" s="156" t="s">
        <v>163</v>
      </c>
      <c r="AU173" s="156" t="s">
        <v>81</v>
      </c>
      <c r="AV173" s="13" t="s">
        <v>81</v>
      </c>
      <c r="AW173" s="13" t="s">
        <v>33</v>
      </c>
      <c r="AX173" s="13" t="s">
        <v>79</v>
      </c>
      <c r="AY173" s="156" t="s">
        <v>152</v>
      </c>
    </row>
    <row r="174" spans="2:65" s="1" customFormat="1" ht="16.5" customHeight="1" x14ac:dyDescent="0.2">
      <c r="B174" s="32"/>
      <c r="C174" s="169" t="s">
        <v>285</v>
      </c>
      <c r="D174" s="169" t="s">
        <v>228</v>
      </c>
      <c r="E174" s="170" t="s">
        <v>286</v>
      </c>
      <c r="F174" s="171" t="s">
        <v>287</v>
      </c>
      <c r="G174" s="172" t="s">
        <v>231</v>
      </c>
      <c r="H174" s="173">
        <v>7.68</v>
      </c>
      <c r="I174" s="174"/>
      <c r="J174" s="175">
        <f>ROUND(I174*H174,2)</f>
        <v>0</v>
      </c>
      <c r="K174" s="171" t="s">
        <v>158</v>
      </c>
      <c r="L174" s="176"/>
      <c r="M174" s="177" t="s">
        <v>19</v>
      </c>
      <c r="N174" s="178" t="s">
        <v>43</v>
      </c>
      <c r="P174" s="140">
        <f>O174*H174</f>
        <v>0</v>
      </c>
      <c r="Q174" s="140">
        <v>1</v>
      </c>
      <c r="R174" s="140">
        <f>Q174*H174</f>
        <v>7.68</v>
      </c>
      <c r="S174" s="140">
        <v>0</v>
      </c>
      <c r="T174" s="141">
        <f>S174*H174</f>
        <v>0</v>
      </c>
      <c r="AR174" s="142" t="s">
        <v>208</v>
      </c>
      <c r="AT174" s="142" t="s">
        <v>228</v>
      </c>
      <c r="AU174" s="142" t="s">
        <v>81</v>
      </c>
      <c r="AY174" s="17" t="s">
        <v>152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7" t="s">
        <v>79</v>
      </c>
      <c r="BK174" s="143">
        <f>ROUND(I174*H174,2)</f>
        <v>0</v>
      </c>
      <c r="BL174" s="17" t="s">
        <v>159</v>
      </c>
      <c r="BM174" s="142" t="s">
        <v>288</v>
      </c>
    </row>
    <row r="175" spans="2:65" s="13" customFormat="1" x14ac:dyDescent="0.2">
      <c r="B175" s="155"/>
      <c r="D175" s="149" t="s">
        <v>163</v>
      </c>
      <c r="E175" s="156" t="s">
        <v>19</v>
      </c>
      <c r="F175" s="157" t="s">
        <v>289</v>
      </c>
      <c r="H175" s="158">
        <v>7.68</v>
      </c>
      <c r="I175" s="159"/>
      <c r="L175" s="155"/>
      <c r="M175" s="160"/>
      <c r="T175" s="161"/>
      <c r="AT175" s="156" t="s">
        <v>163</v>
      </c>
      <c r="AU175" s="156" t="s">
        <v>81</v>
      </c>
      <c r="AV175" s="13" t="s">
        <v>81</v>
      </c>
      <c r="AW175" s="13" t="s">
        <v>33</v>
      </c>
      <c r="AX175" s="13" t="s">
        <v>79</v>
      </c>
      <c r="AY175" s="156" t="s">
        <v>152</v>
      </c>
    </row>
    <row r="176" spans="2:65" s="11" customFormat="1" ht="22.9" customHeight="1" x14ac:dyDescent="0.2">
      <c r="B176" s="119"/>
      <c r="D176" s="120" t="s">
        <v>71</v>
      </c>
      <c r="E176" s="129" t="s">
        <v>81</v>
      </c>
      <c r="F176" s="129" t="s">
        <v>290</v>
      </c>
      <c r="I176" s="122"/>
      <c r="J176" s="130">
        <f>BK176</f>
        <v>0</v>
      </c>
      <c r="L176" s="119"/>
      <c r="M176" s="124"/>
      <c r="P176" s="125">
        <f>SUM(P177:P185)</f>
        <v>0</v>
      </c>
      <c r="R176" s="125">
        <f>SUM(R177:R185)</f>
        <v>11.187115779999999</v>
      </c>
      <c r="T176" s="126">
        <f>SUM(T177:T185)</f>
        <v>0</v>
      </c>
      <c r="AR176" s="120" t="s">
        <v>79</v>
      </c>
      <c r="AT176" s="127" t="s">
        <v>71</v>
      </c>
      <c r="AU176" s="127" t="s">
        <v>79</v>
      </c>
      <c r="AY176" s="120" t="s">
        <v>152</v>
      </c>
      <c r="BK176" s="128">
        <f>SUM(BK177:BK185)</f>
        <v>0</v>
      </c>
    </row>
    <row r="177" spans="2:65" s="1" customFormat="1" ht="16.5" customHeight="1" x14ac:dyDescent="0.2">
      <c r="B177" s="32"/>
      <c r="C177" s="131" t="s">
        <v>7</v>
      </c>
      <c r="D177" s="131" t="s">
        <v>154</v>
      </c>
      <c r="E177" s="132" t="s">
        <v>291</v>
      </c>
      <c r="F177" s="133" t="s">
        <v>292</v>
      </c>
      <c r="G177" s="134" t="s">
        <v>186</v>
      </c>
      <c r="H177" s="135">
        <v>1.1439999999999999</v>
      </c>
      <c r="I177" s="136"/>
      <c r="J177" s="137">
        <f>ROUND(I177*H177,2)</f>
        <v>0</v>
      </c>
      <c r="K177" s="133" t="s">
        <v>158</v>
      </c>
      <c r="L177" s="32"/>
      <c r="M177" s="138" t="s">
        <v>19</v>
      </c>
      <c r="N177" s="139" t="s">
        <v>43</v>
      </c>
      <c r="P177" s="140">
        <f>O177*H177</f>
        <v>0</v>
      </c>
      <c r="Q177" s="140">
        <v>2.16</v>
      </c>
      <c r="R177" s="140">
        <f>Q177*H177</f>
        <v>2.4710399999999999</v>
      </c>
      <c r="S177" s="140">
        <v>0</v>
      </c>
      <c r="T177" s="141">
        <f>S177*H177</f>
        <v>0</v>
      </c>
      <c r="AR177" s="142" t="s">
        <v>159</v>
      </c>
      <c r="AT177" s="142" t="s">
        <v>154</v>
      </c>
      <c r="AU177" s="142" t="s">
        <v>81</v>
      </c>
      <c r="AY177" s="17" t="s">
        <v>152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7" t="s">
        <v>79</v>
      </c>
      <c r="BK177" s="143">
        <f>ROUND(I177*H177,2)</f>
        <v>0</v>
      </c>
      <c r="BL177" s="17" t="s">
        <v>159</v>
      </c>
      <c r="BM177" s="142" t="s">
        <v>293</v>
      </c>
    </row>
    <row r="178" spans="2:65" s="1" customFormat="1" x14ac:dyDescent="0.2">
      <c r="B178" s="32"/>
      <c r="D178" s="144" t="s">
        <v>161</v>
      </c>
      <c r="F178" s="145" t="s">
        <v>294</v>
      </c>
      <c r="I178" s="146"/>
      <c r="L178" s="32"/>
      <c r="M178" s="147"/>
      <c r="T178" s="53"/>
      <c r="AT178" s="17" t="s">
        <v>161</v>
      </c>
      <c r="AU178" s="17" t="s">
        <v>81</v>
      </c>
    </row>
    <row r="179" spans="2:65" s="13" customFormat="1" x14ac:dyDescent="0.2">
      <c r="B179" s="155"/>
      <c r="D179" s="149" t="s">
        <v>163</v>
      </c>
      <c r="E179" s="156" t="s">
        <v>19</v>
      </c>
      <c r="F179" s="157" t="s">
        <v>295</v>
      </c>
      <c r="H179" s="158">
        <v>1.1439999999999999</v>
      </c>
      <c r="I179" s="159"/>
      <c r="L179" s="155"/>
      <c r="M179" s="160"/>
      <c r="T179" s="161"/>
      <c r="AT179" s="156" t="s">
        <v>163</v>
      </c>
      <c r="AU179" s="156" t="s">
        <v>81</v>
      </c>
      <c r="AV179" s="13" t="s">
        <v>81</v>
      </c>
      <c r="AW179" s="13" t="s">
        <v>33</v>
      </c>
      <c r="AX179" s="13" t="s">
        <v>79</v>
      </c>
      <c r="AY179" s="156" t="s">
        <v>152</v>
      </c>
    </row>
    <row r="180" spans="2:65" s="1" customFormat="1" ht="21.75" customHeight="1" x14ac:dyDescent="0.2">
      <c r="B180" s="32"/>
      <c r="C180" s="131" t="s">
        <v>296</v>
      </c>
      <c r="D180" s="131" t="s">
        <v>154</v>
      </c>
      <c r="E180" s="132" t="s">
        <v>297</v>
      </c>
      <c r="F180" s="133" t="s">
        <v>298</v>
      </c>
      <c r="G180" s="134" t="s">
        <v>186</v>
      </c>
      <c r="H180" s="135">
        <v>3.4319999999999999</v>
      </c>
      <c r="I180" s="136"/>
      <c r="J180" s="137">
        <f>ROUND(I180*H180,2)</f>
        <v>0</v>
      </c>
      <c r="K180" s="133" t="s">
        <v>158</v>
      </c>
      <c r="L180" s="32"/>
      <c r="M180" s="138" t="s">
        <v>19</v>
      </c>
      <c r="N180" s="139" t="s">
        <v>43</v>
      </c>
      <c r="P180" s="140">
        <f>O180*H180</f>
        <v>0</v>
      </c>
      <c r="Q180" s="140">
        <v>2.5018699999999998</v>
      </c>
      <c r="R180" s="140">
        <f>Q180*H180</f>
        <v>8.5864178399999993</v>
      </c>
      <c r="S180" s="140">
        <v>0</v>
      </c>
      <c r="T180" s="141">
        <f>S180*H180</f>
        <v>0</v>
      </c>
      <c r="AR180" s="142" t="s">
        <v>159</v>
      </c>
      <c r="AT180" s="142" t="s">
        <v>154</v>
      </c>
      <c r="AU180" s="142" t="s">
        <v>81</v>
      </c>
      <c r="AY180" s="17" t="s">
        <v>152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7" t="s">
        <v>79</v>
      </c>
      <c r="BK180" s="143">
        <f>ROUND(I180*H180,2)</f>
        <v>0</v>
      </c>
      <c r="BL180" s="17" t="s">
        <v>159</v>
      </c>
      <c r="BM180" s="142" t="s">
        <v>299</v>
      </c>
    </row>
    <row r="181" spans="2:65" s="1" customFormat="1" x14ac:dyDescent="0.2">
      <c r="B181" s="32"/>
      <c r="D181" s="144" t="s">
        <v>161</v>
      </c>
      <c r="F181" s="145" t="s">
        <v>300</v>
      </c>
      <c r="I181" s="146"/>
      <c r="L181" s="32"/>
      <c r="M181" s="147"/>
      <c r="T181" s="53"/>
      <c r="AT181" s="17" t="s">
        <v>161</v>
      </c>
      <c r="AU181" s="17" t="s">
        <v>81</v>
      </c>
    </row>
    <row r="182" spans="2:65" s="13" customFormat="1" x14ac:dyDescent="0.2">
      <c r="B182" s="155"/>
      <c r="D182" s="149" t="s">
        <v>163</v>
      </c>
      <c r="E182" s="156" t="s">
        <v>19</v>
      </c>
      <c r="F182" s="157" t="s">
        <v>301</v>
      </c>
      <c r="H182" s="158">
        <v>3.4319999999999999</v>
      </c>
      <c r="I182" s="159"/>
      <c r="L182" s="155"/>
      <c r="M182" s="160"/>
      <c r="T182" s="161"/>
      <c r="AT182" s="156" t="s">
        <v>163</v>
      </c>
      <c r="AU182" s="156" t="s">
        <v>81</v>
      </c>
      <c r="AV182" s="13" t="s">
        <v>81</v>
      </c>
      <c r="AW182" s="13" t="s">
        <v>33</v>
      </c>
      <c r="AX182" s="13" t="s">
        <v>79</v>
      </c>
      <c r="AY182" s="156" t="s">
        <v>152</v>
      </c>
    </row>
    <row r="183" spans="2:65" s="1" customFormat="1" ht="16.5" customHeight="1" x14ac:dyDescent="0.2">
      <c r="B183" s="32"/>
      <c r="C183" s="131" t="s">
        <v>302</v>
      </c>
      <c r="D183" s="131" t="s">
        <v>154</v>
      </c>
      <c r="E183" s="132" t="s">
        <v>303</v>
      </c>
      <c r="F183" s="133" t="s">
        <v>304</v>
      </c>
      <c r="G183" s="134" t="s">
        <v>231</v>
      </c>
      <c r="H183" s="135">
        <v>0.122</v>
      </c>
      <c r="I183" s="136"/>
      <c r="J183" s="137">
        <f>ROUND(I183*H183,2)</f>
        <v>0</v>
      </c>
      <c r="K183" s="133" t="s">
        <v>158</v>
      </c>
      <c r="L183" s="32"/>
      <c r="M183" s="138" t="s">
        <v>19</v>
      </c>
      <c r="N183" s="139" t="s">
        <v>43</v>
      </c>
      <c r="P183" s="140">
        <f>O183*H183</f>
        <v>0</v>
      </c>
      <c r="Q183" s="140">
        <v>1.06277</v>
      </c>
      <c r="R183" s="140">
        <f>Q183*H183</f>
        <v>0.12965794</v>
      </c>
      <c r="S183" s="140">
        <v>0</v>
      </c>
      <c r="T183" s="141">
        <f>S183*H183</f>
        <v>0</v>
      </c>
      <c r="AR183" s="142" t="s">
        <v>159</v>
      </c>
      <c r="AT183" s="142" t="s">
        <v>154</v>
      </c>
      <c r="AU183" s="142" t="s">
        <v>81</v>
      </c>
      <c r="AY183" s="17" t="s">
        <v>152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7" t="s">
        <v>79</v>
      </c>
      <c r="BK183" s="143">
        <f>ROUND(I183*H183,2)</f>
        <v>0</v>
      </c>
      <c r="BL183" s="17" t="s">
        <v>159</v>
      </c>
      <c r="BM183" s="142" t="s">
        <v>305</v>
      </c>
    </row>
    <row r="184" spans="2:65" s="1" customFormat="1" x14ac:dyDescent="0.2">
      <c r="B184" s="32"/>
      <c r="D184" s="144" t="s">
        <v>161</v>
      </c>
      <c r="F184" s="145" t="s">
        <v>306</v>
      </c>
      <c r="I184" s="146"/>
      <c r="L184" s="32"/>
      <c r="M184" s="147"/>
      <c r="T184" s="53"/>
      <c r="AT184" s="17" t="s">
        <v>161</v>
      </c>
      <c r="AU184" s="17" t="s">
        <v>81</v>
      </c>
    </row>
    <row r="185" spans="2:65" s="13" customFormat="1" x14ac:dyDescent="0.2">
      <c r="B185" s="155"/>
      <c r="D185" s="149" t="s">
        <v>163</v>
      </c>
      <c r="E185" s="156" t="s">
        <v>19</v>
      </c>
      <c r="F185" s="157" t="s">
        <v>307</v>
      </c>
      <c r="H185" s="158">
        <v>0.122</v>
      </c>
      <c r="I185" s="159"/>
      <c r="L185" s="155"/>
      <c r="M185" s="160"/>
      <c r="T185" s="161"/>
      <c r="AT185" s="156" t="s">
        <v>163</v>
      </c>
      <c r="AU185" s="156" t="s">
        <v>81</v>
      </c>
      <c r="AV185" s="13" t="s">
        <v>81</v>
      </c>
      <c r="AW185" s="13" t="s">
        <v>33</v>
      </c>
      <c r="AX185" s="13" t="s">
        <v>79</v>
      </c>
      <c r="AY185" s="156" t="s">
        <v>152</v>
      </c>
    </row>
    <row r="186" spans="2:65" s="11" customFormat="1" ht="22.9" customHeight="1" x14ac:dyDescent="0.2">
      <c r="B186" s="119"/>
      <c r="D186" s="120" t="s">
        <v>71</v>
      </c>
      <c r="E186" s="129" t="s">
        <v>183</v>
      </c>
      <c r="F186" s="129" t="s">
        <v>308</v>
      </c>
      <c r="I186" s="122"/>
      <c r="J186" s="130">
        <f>BK186</f>
        <v>0</v>
      </c>
      <c r="L186" s="119"/>
      <c r="M186" s="124"/>
      <c r="P186" s="125">
        <f>SUM(P187:P208)</f>
        <v>0</v>
      </c>
      <c r="R186" s="125">
        <f>SUM(R187:R208)</f>
        <v>4.8188519999999997</v>
      </c>
      <c r="T186" s="126">
        <f>SUM(T187:T208)</f>
        <v>0</v>
      </c>
      <c r="AR186" s="120" t="s">
        <v>79</v>
      </c>
      <c r="AT186" s="127" t="s">
        <v>71</v>
      </c>
      <c r="AU186" s="127" t="s">
        <v>79</v>
      </c>
      <c r="AY186" s="120" t="s">
        <v>152</v>
      </c>
      <c r="BK186" s="128">
        <f>SUM(BK187:BK208)</f>
        <v>0</v>
      </c>
    </row>
    <row r="187" spans="2:65" s="1" customFormat="1" ht="21.75" customHeight="1" x14ac:dyDescent="0.2">
      <c r="B187" s="32"/>
      <c r="C187" s="131" t="s">
        <v>309</v>
      </c>
      <c r="D187" s="131" t="s">
        <v>154</v>
      </c>
      <c r="E187" s="132" t="s">
        <v>310</v>
      </c>
      <c r="F187" s="133" t="s">
        <v>311</v>
      </c>
      <c r="G187" s="134" t="s">
        <v>157</v>
      </c>
      <c r="H187" s="135">
        <v>21.4</v>
      </c>
      <c r="I187" s="136"/>
      <c r="J187" s="137">
        <f>ROUND(I187*H187,2)</f>
        <v>0</v>
      </c>
      <c r="K187" s="133" t="s">
        <v>158</v>
      </c>
      <c r="L187" s="32"/>
      <c r="M187" s="138" t="s">
        <v>19</v>
      </c>
      <c r="N187" s="139" t="s">
        <v>43</v>
      </c>
      <c r="P187" s="140">
        <f>O187*H187</f>
        <v>0</v>
      </c>
      <c r="Q187" s="140">
        <v>0</v>
      </c>
      <c r="R187" s="140">
        <f>Q187*H187</f>
        <v>0</v>
      </c>
      <c r="S187" s="140">
        <v>0</v>
      </c>
      <c r="T187" s="141">
        <f>S187*H187</f>
        <v>0</v>
      </c>
      <c r="AR187" s="142" t="s">
        <v>159</v>
      </c>
      <c r="AT187" s="142" t="s">
        <v>154</v>
      </c>
      <c r="AU187" s="142" t="s">
        <v>81</v>
      </c>
      <c r="AY187" s="17" t="s">
        <v>152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7" t="s">
        <v>79</v>
      </c>
      <c r="BK187" s="143">
        <f>ROUND(I187*H187,2)</f>
        <v>0</v>
      </c>
      <c r="BL187" s="17" t="s">
        <v>159</v>
      </c>
      <c r="BM187" s="142" t="s">
        <v>312</v>
      </c>
    </row>
    <row r="188" spans="2:65" s="1" customFormat="1" x14ac:dyDescent="0.2">
      <c r="B188" s="32"/>
      <c r="D188" s="144" t="s">
        <v>161</v>
      </c>
      <c r="F188" s="145" t="s">
        <v>313</v>
      </c>
      <c r="I188" s="146"/>
      <c r="L188" s="32"/>
      <c r="M188" s="147"/>
      <c r="T188" s="53"/>
      <c r="AT188" s="17" t="s">
        <v>161</v>
      </c>
      <c r="AU188" s="17" t="s">
        <v>81</v>
      </c>
    </row>
    <row r="189" spans="2:65" s="12" customFormat="1" x14ac:dyDescent="0.2">
      <c r="B189" s="148"/>
      <c r="D189" s="149" t="s">
        <v>163</v>
      </c>
      <c r="E189" s="150" t="s">
        <v>19</v>
      </c>
      <c r="F189" s="151" t="s">
        <v>189</v>
      </c>
      <c r="H189" s="150" t="s">
        <v>19</v>
      </c>
      <c r="I189" s="152"/>
      <c r="L189" s="148"/>
      <c r="M189" s="153"/>
      <c r="T189" s="154"/>
      <c r="AT189" s="150" t="s">
        <v>163</v>
      </c>
      <c r="AU189" s="150" t="s">
        <v>81</v>
      </c>
      <c r="AV189" s="12" t="s">
        <v>79</v>
      </c>
      <c r="AW189" s="12" t="s">
        <v>33</v>
      </c>
      <c r="AX189" s="12" t="s">
        <v>72</v>
      </c>
      <c r="AY189" s="150" t="s">
        <v>152</v>
      </c>
    </row>
    <row r="190" spans="2:65" s="13" customFormat="1" x14ac:dyDescent="0.2">
      <c r="B190" s="155"/>
      <c r="D190" s="149" t="s">
        <v>163</v>
      </c>
      <c r="E190" s="156" t="s">
        <v>19</v>
      </c>
      <c r="F190" s="157" t="s">
        <v>276</v>
      </c>
      <c r="H190" s="158">
        <v>21.4</v>
      </c>
      <c r="I190" s="159"/>
      <c r="L190" s="155"/>
      <c r="M190" s="160"/>
      <c r="T190" s="161"/>
      <c r="AT190" s="156" t="s">
        <v>163</v>
      </c>
      <c r="AU190" s="156" t="s">
        <v>81</v>
      </c>
      <c r="AV190" s="13" t="s">
        <v>81</v>
      </c>
      <c r="AW190" s="13" t="s">
        <v>33</v>
      </c>
      <c r="AX190" s="13" t="s">
        <v>79</v>
      </c>
      <c r="AY190" s="156" t="s">
        <v>152</v>
      </c>
    </row>
    <row r="191" spans="2:65" s="1" customFormat="1" ht="24.2" customHeight="1" x14ac:dyDescent="0.2">
      <c r="B191" s="32"/>
      <c r="C191" s="131" t="s">
        <v>314</v>
      </c>
      <c r="D191" s="131" t="s">
        <v>154</v>
      </c>
      <c r="E191" s="132" t="s">
        <v>315</v>
      </c>
      <c r="F191" s="133" t="s">
        <v>316</v>
      </c>
      <c r="G191" s="134" t="s">
        <v>157</v>
      </c>
      <c r="H191" s="135">
        <v>5.8</v>
      </c>
      <c r="I191" s="136"/>
      <c r="J191" s="137">
        <f>ROUND(I191*H191,2)</f>
        <v>0</v>
      </c>
      <c r="K191" s="133" t="s">
        <v>158</v>
      </c>
      <c r="L191" s="32"/>
      <c r="M191" s="138" t="s">
        <v>19</v>
      </c>
      <c r="N191" s="139" t="s">
        <v>43</v>
      </c>
      <c r="P191" s="140">
        <f>O191*H191</f>
        <v>0</v>
      </c>
      <c r="Q191" s="140">
        <v>0</v>
      </c>
      <c r="R191" s="140">
        <f>Q191*H191</f>
        <v>0</v>
      </c>
      <c r="S191" s="140">
        <v>0</v>
      </c>
      <c r="T191" s="141">
        <f>S191*H191</f>
        <v>0</v>
      </c>
      <c r="AR191" s="142" t="s">
        <v>159</v>
      </c>
      <c r="AT191" s="142" t="s">
        <v>154</v>
      </c>
      <c r="AU191" s="142" t="s">
        <v>81</v>
      </c>
      <c r="AY191" s="17" t="s">
        <v>152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7" t="s">
        <v>79</v>
      </c>
      <c r="BK191" s="143">
        <f>ROUND(I191*H191,2)</f>
        <v>0</v>
      </c>
      <c r="BL191" s="17" t="s">
        <v>159</v>
      </c>
      <c r="BM191" s="142" t="s">
        <v>317</v>
      </c>
    </row>
    <row r="192" spans="2:65" s="1" customFormat="1" x14ac:dyDescent="0.2">
      <c r="B192" s="32"/>
      <c r="D192" s="144" t="s">
        <v>161</v>
      </c>
      <c r="F192" s="145" t="s">
        <v>318</v>
      </c>
      <c r="I192" s="146"/>
      <c r="L192" s="32"/>
      <c r="M192" s="147"/>
      <c r="T192" s="53"/>
      <c r="AT192" s="17" t="s">
        <v>161</v>
      </c>
      <c r="AU192" s="17" t="s">
        <v>81</v>
      </c>
    </row>
    <row r="193" spans="2:65" s="12" customFormat="1" x14ac:dyDescent="0.2">
      <c r="B193" s="148"/>
      <c r="D193" s="149" t="s">
        <v>163</v>
      </c>
      <c r="E193" s="150" t="s">
        <v>19</v>
      </c>
      <c r="F193" s="151" t="s">
        <v>319</v>
      </c>
      <c r="H193" s="150" t="s">
        <v>19</v>
      </c>
      <c r="I193" s="152"/>
      <c r="L193" s="148"/>
      <c r="M193" s="153"/>
      <c r="T193" s="154"/>
      <c r="AT193" s="150" t="s">
        <v>163</v>
      </c>
      <c r="AU193" s="150" t="s">
        <v>81</v>
      </c>
      <c r="AV193" s="12" t="s">
        <v>79</v>
      </c>
      <c r="AW193" s="12" t="s">
        <v>33</v>
      </c>
      <c r="AX193" s="12" t="s">
        <v>72</v>
      </c>
      <c r="AY193" s="150" t="s">
        <v>152</v>
      </c>
    </row>
    <row r="194" spans="2:65" s="13" customFormat="1" x14ac:dyDescent="0.2">
      <c r="B194" s="155"/>
      <c r="D194" s="149" t="s">
        <v>163</v>
      </c>
      <c r="E194" s="156" t="s">
        <v>19</v>
      </c>
      <c r="F194" s="157" t="s">
        <v>320</v>
      </c>
      <c r="H194" s="158">
        <v>5.8</v>
      </c>
      <c r="I194" s="159"/>
      <c r="L194" s="155"/>
      <c r="M194" s="160"/>
      <c r="T194" s="161"/>
      <c r="AT194" s="156" t="s">
        <v>163</v>
      </c>
      <c r="AU194" s="156" t="s">
        <v>81</v>
      </c>
      <c r="AV194" s="13" t="s">
        <v>81</v>
      </c>
      <c r="AW194" s="13" t="s">
        <v>33</v>
      </c>
      <c r="AX194" s="13" t="s">
        <v>79</v>
      </c>
      <c r="AY194" s="156" t="s">
        <v>152</v>
      </c>
    </row>
    <row r="195" spans="2:65" s="1" customFormat="1" ht="16.5" customHeight="1" x14ac:dyDescent="0.2">
      <c r="B195" s="32"/>
      <c r="C195" s="131" t="s">
        <v>321</v>
      </c>
      <c r="D195" s="131" t="s">
        <v>154</v>
      </c>
      <c r="E195" s="132" t="s">
        <v>322</v>
      </c>
      <c r="F195" s="133" t="s">
        <v>323</v>
      </c>
      <c r="G195" s="134" t="s">
        <v>157</v>
      </c>
      <c r="H195" s="135">
        <v>5.8</v>
      </c>
      <c r="I195" s="136"/>
      <c r="J195" s="137">
        <f>ROUND(I195*H195,2)</f>
        <v>0</v>
      </c>
      <c r="K195" s="133" t="s">
        <v>158</v>
      </c>
      <c r="L195" s="32"/>
      <c r="M195" s="138" t="s">
        <v>19</v>
      </c>
      <c r="N195" s="139" t="s">
        <v>43</v>
      </c>
      <c r="P195" s="140">
        <f>O195*H195</f>
        <v>0</v>
      </c>
      <c r="Q195" s="140">
        <v>0</v>
      </c>
      <c r="R195" s="140">
        <f>Q195*H195</f>
        <v>0</v>
      </c>
      <c r="S195" s="140">
        <v>0</v>
      </c>
      <c r="T195" s="141">
        <f>S195*H195</f>
        <v>0</v>
      </c>
      <c r="AR195" s="142" t="s">
        <v>159</v>
      </c>
      <c r="AT195" s="142" t="s">
        <v>154</v>
      </c>
      <c r="AU195" s="142" t="s">
        <v>81</v>
      </c>
      <c r="AY195" s="17" t="s">
        <v>152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7" t="s">
        <v>79</v>
      </c>
      <c r="BK195" s="143">
        <f>ROUND(I195*H195,2)</f>
        <v>0</v>
      </c>
      <c r="BL195" s="17" t="s">
        <v>159</v>
      </c>
      <c r="BM195" s="142" t="s">
        <v>324</v>
      </c>
    </row>
    <row r="196" spans="2:65" s="1" customFormat="1" x14ac:dyDescent="0.2">
      <c r="B196" s="32"/>
      <c r="D196" s="144" t="s">
        <v>161</v>
      </c>
      <c r="F196" s="145" t="s">
        <v>325</v>
      </c>
      <c r="I196" s="146"/>
      <c r="L196" s="32"/>
      <c r="M196" s="147"/>
      <c r="T196" s="53"/>
      <c r="AT196" s="17" t="s">
        <v>161</v>
      </c>
      <c r="AU196" s="17" t="s">
        <v>81</v>
      </c>
    </row>
    <row r="197" spans="2:65" s="12" customFormat="1" x14ac:dyDescent="0.2">
      <c r="B197" s="148"/>
      <c r="D197" s="149" t="s">
        <v>163</v>
      </c>
      <c r="E197" s="150" t="s">
        <v>19</v>
      </c>
      <c r="F197" s="151" t="s">
        <v>319</v>
      </c>
      <c r="H197" s="150" t="s">
        <v>19</v>
      </c>
      <c r="I197" s="152"/>
      <c r="L197" s="148"/>
      <c r="M197" s="153"/>
      <c r="T197" s="154"/>
      <c r="AT197" s="150" t="s">
        <v>163</v>
      </c>
      <c r="AU197" s="150" t="s">
        <v>81</v>
      </c>
      <c r="AV197" s="12" t="s">
        <v>79</v>
      </c>
      <c r="AW197" s="12" t="s">
        <v>33</v>
      </c>
      <c r="AX197" s="12" t="s">
        <v>72</v>
      </c>
      <c r="AY197" s="150" t="s">
        <v>152</v>
      </c>
    </row>
    <row r="198" spans="2:65" s="13" customFormat="1" x14ac:dyDescent="0.2">
      <c r="B198" s="155"/>
      <c r="D198" s="149" t="s">
        <v>163</v>
      </c>
      <c r="E198" s="156" t="s">
        <v>19</v>
      </c>
      <c r="F198" s="157" t="s">
        <v>320</v>
      </c>
      <c r="H198" s="158">
        <v>5.8</v>
      </c>
      <c r="I198" s="159"/>
      <c r="L198" s="155"/>
      <c r="M198" s="160"/>
      <c r="T198" s="161"/>
      <c r="AT198" s="156" t="s">
        <v>163</v>
      </c>
      <c r="AU198" s="156" t="s">
        <v>81</v>
      </c>
      <c r="AV198" s="13" t="s">
        <v>81</v>
      </c>
      <c r="AW198" s="13" t="s">
        <v>33</v>
      </c>
      <c r="AX198" s="13" t="s">
        <v>79</v>
      </c>
      <c r="AY198" s="156" t="s">
        <v>152</v>
      </c>
    </row>
    <row r="199" spans="2:65" s="1" customFormat="1" ht="24.2" customHeight="1" x14ac:dyDescent="0.2">
      <c r="B199" s="32"/>
      <c r="C199" s="131" t="s">
        <v>326</v>
      </c>
      <c r="D199" s="131" t="s">
        <v>154</v>
      </c>
      <c r="E199" s="132" t="s">
        <v>327</v>
      </c>
      <c r="F199" s="133" t="s">
        <v>328</v>
      </c>
      <c r="G199" s="134" t="s">
        <v>157</v>
      </c>
      <c r="H199" s="135">
        <v>5.8</v>
      </c>
      <c r="I199" s="136"/>
      <c r="J199" s="137">
        <f>ROUND(I199*H199,2)</f>
        <v>0</v>
      </c>
      <c r="K199" s="133" t="s">
        <v>158</v>
      </c>
      <c r="L199" s="32"/>
      <c r="M199" s="138" t="s">
        <v>19</v>
      </c>
      <c r="N199" s="139" t="s">
        <v>43</v>
      </c>
      <c r="P199" s="140">
        <f>O199*H199</f>
        <v>0</v>
      </c>
      <c r="Q199" s="140">
        <v>0</v>
      </c>
      <c r="R199" s="140">
        <f>Q199*H199</f>
        <v>0</v>
      </c>
      <c r="S199" s="140">
        <v>0</v>
      </c>
      <c r="T199" s="141">
        <f>S199*H199</f>
        <v>0</v>
      </c>
      <c r="AR199" s="142" t="s">
        <v>159</v>
      </c>
      <c r="AT199" s="142" t="s">
        <v>154</v>
      </c>
      <c r="AU199" s="142" t="s">
        <v>81</v>
      </c>
      <c r="AY199" s="17" t="s">
        <v>152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7" t="s">
        <v>79</v>
      </c>
      <c r="BK199" s="143">
        <f>ROUND(I199*H199,2)</f>
        <v>0</v>
      </c>
      <c r="BL199" s="17" t="s">
        <v>159</v>
      </c>
      <c r="BM199" s="142" t="s">
        <v>329</v>
      </c>
    </row>
    <row r="200" spans="2:65" s="1" customFormat="1" x14ac:dyDescent="0.2">
      <c r="B200" s="32"/>
      <c r="D200" s="144" t="s">
        <v>161</v>
      </c>
      <c r="F200" s="145" t="s">
        <v>330</v>
      </c>
      <c r="I200" s="146"/>
      <c r="L200" s="32"/>
      <c r="M200" s="147"/>
      <c r="T200" s="53"/>
      <c r="AT200" s="17" t="s">
        <v>161</v>
      </c>
      <c r="AU200" s="17" t="s">
        <v>81</v>
      </c>
    </row>
    <row r="201" spans="2:65" s="12" customFormat="1" x14ac:dyDescent="0.2">
      <c r="B201" s="148"/>
      <c r="D201" s="149" t="s">
        <v>163</v>
      </c>
      <c r="E201" s="150" t="s">
        <v>19</v>
      </c>
      <c r="F201" s="151" t="s">
        <v>319</v>
      </c>
      <c r="H201" s="150" t="s">
        <v>19</v>
      </c>
      <c r="I201" s="152"/>
      <c r="L201" s="148"/>
      <c r="M201" s="153"/>
      <c r="T201" s="154"/>
      <c r="AT201" s="150" t="s">
        <v>163</v>
      </c>
      <c r="AU201" s="150" t="s">
        <v>81</v>
      </c>
      <c r="AV201" s="12" t="s">
        <v>79</v>
      </c>
      <c r="AW201" s="12" t="s">
        <v>33</v>
      </c>
      <c r="AX201" s="12" t="s">
        <v>72</v>
      </c>
      <c r="AY201" s="150" t="s">
        <v>152</v>
      </c>
    </row>
    <row r="202" spans="2:65" s="13" customFormat="1" x14ac:dyDescent="0.2">
      <c r="B202" s="155"/>
      <c r="D202" s="149" t="s">
        <v>163</v>
      </c>
      <c r="E202" s="156" t="s">
        <v>19</v>
      </c>
      <c r="F202" s="157" t="s">
        <v>320</v>
      </c>
      <c r="H202" s="158">
        <v>5.8</v>
      </c>
      <c r="I202" s="159"/>
      <c r="L202" s="155"/>
      <c r="M202" s="160"/>
      <c r="T202" s="161"/>
      <c r="AT202" s="156" t="s">
        <v>163</v>
      </c>
      <c r="AU202" s="156" t="s">
        <v>81</v>
      </c>
      <c r="AV202" s="13" t="s">
        <v>81</v>
      </c>
      <c r="AW202" s="13" t="s">
        <v>33</v>
      </c>
      <c r="AX202" s="13" t="s">
        <v>79</v>
      </c>
      <c r="AY202" s="156" t="s">
        <v>152</v>
      </c>
    </row>
    <row r="203" spans="2:65" s="1" customFormat="1" ht="37.9" customHeight="1" x14ac:dyDescent="0.2">
      <c r="B203" s="32"/>
      <c r="C203" s="131" t="s">
        <v>331</v>
      </c>
      <c r="D203" s="131" t="s">
        <v>154</v>
      </c>
      <c r="E203" s="132" t="s">
        <v>332</v>
      </c>
      <c r="F203" s="133" t="s">
        <v>333</v>
      </c>
      <c r="G203" s="134" t="s">
        <v>157</v>
      </c>
      <c r="H203" s="135">
        <v>21.4</v>
      </c>
      <c r="I203" s="136"/>
      <c r="J203" s="137">
        <f>ROUND(I203*H203,2)</f>
        <v>0</v>
      </c>
      <c r="K203" s="133" t="s">
        <v>158</v>
      </c>
      <c r="L203" s="32"/>
      <c r="M203" s="138" t="s">
        <v>19</v>
      </c>
      <c r="N203" s="139" t="s">
        <v>43</v>
      </c>
      <c r="P203" s="140">
        <f>O203*H203</f>
        <v>0</v>
      </c>
      <c r="Q203" s="140">
        <v>8.9219999999999994E-2</v>
      </c>
      <c r="R203" s="140">
        <f>Q203*H203</f>
        <v>1.9093079999999998</v>
      </c>
      <c r="S203" s="140">
        <v>0</v>
      </c>
      <c r="T203" s="141">
        <f>S203*H203</f>
        <v>0</v>
      </c>
      <c r="AR203" s="142" t="s">
        <v>159</v>
      </c>
      <c r="AT203" s="142" t="s">
        <v>154</v>
      </c>
      <c r="AU203" s="142" t="s">
        <v>81</v>
      </c>
      <c r="AY203" s="17" t="s">
        <v>152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7" t="s">
        <v>79</v>
      </c>
      <c r="BK203" s="143">
        <f>ROUND(I203*H203,2)</f>
        <v>0</v>
      </c>
      <c r="BL203" s="17" t="s">
        <v>159</v>
      </c>
      <c r="BM203" s="142" t="s">
        <v>334</v>
      </c>
    </row>
    <row r="204" spans="2:65" s="1" customFormat="1" x14ac:dyDescent="0.2">
      <c r="B204" s="32"/>
      <c r="D204" s="144" t="s">
        <v>161</v>
      </c>
      <c r="F204" s="145" t="s">
        <v>335</v>
      </c>
      <c r="I204" s="146"/>
      <c r="L204" s="32"/>
      <c r="M204" s="147"/>
      <c r="T204" s="53"/>
      <c r="AT204" s="17" t="s">
        <v>161</v>
      </c>
      <c r="AU204" s="17" t="s">
        <v>81</v>
      </c>
    </row>
    <row r="205" spans="2:65" s="12" customFormat="1" x14ac:dyDescent="0.2">
      <c r="B205" s="148"/>
      <c r="D205" s="149" t="s">
        <v>163</v>
      </c>
      <c r="E205" s="150" t="s">
        <v>19</v>
      </c>
      <c r="F205" s="151" t="s">
        <v>189</v>
      </c>
      <c r="H205" s="150" t="s">
        <v>19</v>
      </c>
      <c r="I205" s="152"/>
      <c r="L205" s="148"/>
      <c r="M205" s="153"/>
      <c r="T205" s="154"/>
      <c r="AT205" s="150" t="s">
        <v>163</v>
      </c>
      <c r="AU205" s="150" t="s">
        <v>81</v>
      </c>
      <c r="AV205" s="12" t="s">
        <v>79</v>
      </c>
      <c r="AW205" s="12" t="s">
        <v>33</v>
      </c>
      <c r="AX205" s="12" t="s">
        <v>72</v>
      </c>
      <c r="AY205" s="150" t="s">
        <v>152</v>
      </c>
    </row>
    <row r="206" spans="2:65" s="13" customFormat="1" x14ac:dyDescent="0.2">
      <c r="B206" s="155"/>
      <c r="D206" s="149" t="s">
        <v>163</v>
      </c>
      <c r="E206" s="156" t="s">
        <v>19</v>
      </c>
      <c r="F206" s="157" t="s">
        <v>276</v>
      </c>
      <c r="H206" s="158">
        <v>21.4</v>
      </c>
      <c r="I206" s="159"/>
      <c r="L206" s="155"/>
      <c r="M206" s="160"/>
      <c r="T206" s="161"/>
      <c r="AT206" s="156" t="s">
        <v>163</v>
      </c>
      <c r="AU206" s="156" t="s">
        <v>81</v>
      </c>
      <c r="AV206" s="13" t="s">
        <v>81</v>
      </c>
      <c r="AW206" s="13" t="s">
        <v>33</v>
      </c>
      <c r="AX206" s="13" t="s">
        <v>79</v>
      </c>
      <c r="AY206" s="156" t="s">
        <v>152</v>
      </c>
    </row>
    <row r="207" spans="2:65" s="1" customFormat="1" ht="16.5" customHeight="1" x14ac:dyDescent="0.2">
      <c r="B207" s="32"/>
      <c r="C207" s="169" t="s">
        <v>336</v>
      </c>
      <c r="D207" s="169" t="s">
        <v>228</v>
      </c>
      <c r="E207" s="170" t="s">
        <v>337</v>
      </c>
      <c r="F207" s="171" t="s">
        <v>338</v>
      </c>
      <c r="G207" s="172" t="s">
        <v>157</v>
      </c>
      <c r="H207" s="173">
        <v>22.042000000000002</v>
      </c>
      <c r="I207" s="174"/>
      <c r="J207" s="175">
        <f>ROUND(I207*H207,2)</f>
        <v>0</v>
      </c>
      <c r="K207" s="171" t="s">
        <v>158</v>
      </c>
      <c r="L207" s="176"/>
      <c r="M207" s="177" t="s">
        <v>19</v>
      </c>
      <c r="N207" s="178" t="s">
        <v>43</v>
      </c>
      <c r="P207" s="140">
        <f>O207*H207</f>
        <v>0</v>
      </c>
      <c r="Q207" s="140">
        <v>0.13200000000000001</v>
      </c>
      <c r="R207" s="140">
        <f>Q207*H207</f>
        <v>2.9095440000000004</v>
      </c>
      <c r="S207" s="140">
        <v>0</v>
      </c>
      <c r="T207" s="141">
        <f>S207*H207</f>
        <v>0</v>
      </c>
      <c r="AR207" s="142" t="s">
        <v>208</v>
      </c>
      <c r="AT207" s="142" t="s">
        <v>228</v>
      </c>
      <c r="AU207" s="142" t="s">
        <v>81</v>
      </c>
      <c r="AY207" s="17" t="s">
        <v>152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7" t="s">
        <v>79</v>
      </c>
      <c r="BK207" s="143">
        <f>ROUND(I207*H207,2)</f>
        <v>0</v>
      </c>
      <c r="BL207" s="17" t="s">
        <v>159</v>
      </c>
      <c r="BM207" s="142" t="s">
        <v>339</v>
      </c>
    </row>
    <row r="208" spans="2:65" s="13" customFormat="1" x14ac:dyDescent="0.2">
      <c r="B208" s="155"/>
      <c r="D208" s="149" t="s">
        <v>163</v>
      </c>
      <c r="F208" s="157" t="s">
        <v>340</v>
      </c>
      <c r="H208" s="158">
        <v>22.042000000000002</v>
      </c>
      <c r="I208" s="159"/>
      <c r="L208" s="155"/>
      <c r="M208" s="160"/>
      <c r="T208" s="161"/>
      <c r="AT208" s="156" t="s">
        <v>163</v>
      </c>
      <c r="AU208" s="156" t="s">
        <v>81</v>
      </c>
      <c r="AV208" s="13" t="s">
        <v>81</v>
      </c>
      <c r="AW208" s="13" t="s">
        <v>4</v>
      </c>
      <c r="AX208" s="13" t="s">
        <v>79</v>
      </c>
      <c r="AY208" s="156" t="s">
        <v>152</v>
      </c>
    </row>
    <row r="209" spans="2:65" s="11" customFormat="1" ht="22.9" customHeight="1" x14ac:dyDescent="0.2">
      <c r="B209" s="119"/>
      <c r="D209" s="120" t="s">
        <v>71</v>
      </c>
      <c r="E209" s="129" t="s">
        <v>214</v>
      </c>
      <c r="F209" s="129" t="s">
        <v>341</v>
      </c>
      <c r="I209" s="122"/>
      <c r="J209" s="130">
        <f>BK209</f>
        <v>60000</v>
      </c>
      <c r="L209" s="119"/>
      <c r="M209" s="124"/>
      <c r="P209" s="125">
        <f>SUM(P210:P255)</f>
        <v>0</v>
      </c>
      <c r="R209" s="125">
        <f>SUM(R210:R255)</f>
        <v>6.1115504999999999</v>
      </c>
      <c r="T209" s="126">
        <f>SUM(T210:T255)</f>
        <v>0</v>
      </c>
      <c r="AR209" s="120" t="s">
        <v>79</v>
      </c>
      <c r="AT209" s="127" t="s">
        <v>71</v>
      </c>
      <c r="AU209" s="127" t="s">
        <v>79</v>
      </c>
      <c r="AY209" s="120" t="s">
        <v>152</v>
      </c>
      <c r="BK209" s="128">
        <f>SUM(BK210:BK255)</f>
        <v>60000</v>
      </c>
    </row>
    <row r="210" spans="2:65" s="1" customFormat="1" ht="21.75" customHeight="1" x14ac:dyDescent="0.2">
      <c r="B210" s="32"/>
      <c r="C210" s="131" t="s">
        <v>342</v>
      </c>
      <c r="D210" s="131" t="s">
        <v>154</v>
      </c>
      <c r="E210" s="132" t="s">
        <v>343</v>
      </c>
      <c r="F210" s="133" t="s">
        <v>344</v>
      </c>
      <c r="G210" s="134" t="s">
        <v>179</v>
      </c>
      <c r="H210" s="135">
        <v>11.6</v>
      </c>
      <c r="I210" s="136"/>
      <c r="J210" s="137">
        <f>ROUND(I210*H210,2)</f>
        <v>0</v>
      </c>
      <c r="K210" s="133" t="s">
        <v>158</v>
      </c>
      <c r="L210" s="32"/>
      <c r="M210" s="138" t="s">
        <v>19</v>
      </c>
      <c r="N210" s="139" t="s">
        <v>43</v>
      </c>
      <c r="P210" s="140">
        <f>O210*H210</f>
        <v>0</v>
      </c>
      <c r="Q210" s="140">
        <v>3.3E-4</v>
      </c>
      <c r="R210" s="140">
        <f>Q210*H210</f>
        <v>3.8279999999999998E-3</v>
      </c>
      <c r="S210" s="140">
        <v>0</v>
      </c>
      <c r="T210" s="141">
        <f>S210*H210</f>
        <v>0</v>
      </c>
      <c r="AR210" s="142" t="s">
        <v>159</v>
      </c>
      <c r="AT210" s="142" t="s">
        <v>154</v>
      </c>
      <c r="AU210" s="142" t="s">
        <v>81</v>
      </c>
      <c r="AY210" s="17" t="s">
        <v>152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7" t="s">
        <v>79</v>
      </c>
      <c r="BK210" s="143">
        <f>ROUND(I210*H210,2)</f>
        <v>0</v>
      </c>
      <c r="BL210" s="17" t="s">
        <v>159</v>
      </c>
      <c r="BM210" s="142" t="s">
        <v>345</v>
      </c>
    </row>
    <row r="211" spans="2:65" s="1" customFormat="1" x14ac:dyDescent="0.2">
      <c r="B211" s="32"/>
      <c r="D211" s="144" t="s">
        <v>161</v>
      </c>
      <c r="F211" s="145" t="s">
        <v>346</v>
      </c>
      <c r="I211" s="146"/>
      <c r="L211" s="32"/>
      <c r="M211" s="147"/>
      <c r="T211" s="53"/>
      <c r="AT211" s="17" t="s">
        <v>161</v>
      </c>
      <c r="AU211" s="17" t="s">
        <v>81</v>
      </c>
    </row>
    <row r="212" spans="2:65" s="1" customFormat="1" ht="24.2" customHeight="1" x14ac:dyDescent="0.2">
      <c r="B212" s="32"/>
      <c r="C212" s="131" t="s">
        <v>347</v>
      </c>
      <c r="D212" s="131" t="s">
        <v>154</v>
      </c>
      <c r="E212" s="132" t="s">
        <v>348</v>
      </c>
      <c r="F212" s="133" t="s">
        <v>349</v>
      </c>
      <c r="G212" s="134" t="s">
        <v>179</v>
      </c>
      <c r="H212" s="135">
        <v>11.6</v>
      </c>
      <c r="I212" s="136"/>
      <c r="J212" s="137">
        <f>ROUND(I212*H212,2)</f>
        <v>0</v>
      </c>
      <c r="K212" s="133" t="s">
        <v>158</v>
      </c>
      <c r="L212" s="32"/>
      <c r="M212" s="138" t="s">
        <v>19</v>
      </c>
      <c r="N212" s="139" t="s">
        <v>43</v>
      </c>
      <c r="P212" s="140">
        <f>O212*H212</f>
        <v>0</v>
      </c>
      <c r="Q212" s="140">
        <v>0</v>
      </c>
      <c r="R212" s="140">
        <f>Q212*H212</f>
        <v>0</v>
      </c>
      <c r="S212" s="140">
        <v>0</v>
      </c>
      <c r="T212" s="141">
        <f>S212*H212</f>
        <v>0</v>
      </c>
      <c r="AR212" s="142" t="s">
        <v>159</v>
      </c>
      <c r="AT212" s="142" t="s">
        <v>154</v>
      </c>
      <c r="AU212" s="142" t="s">
        <v>81</v>
      </c>
      <c r="AY212" s="17" t="s">
        <v>152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7" t="s">
        <v>79</v>
      </c>
      <c r="BK212" s="143">
        <f>ROUND(I212*H212,2)</f>
        <v>0</v>
      </c>
      <c r="BL212" s="17" t="s">
        <v>159</v>
      </c>
      <c r="BM212" s="142" t="s">
        <v>350</v>
      </c>
    </row>
    <row r="213" spans="2:65" s="1" customFormat="1" x14ac:dyDescent="0.2">
      <c r="B213" s="32"/>
      <c r="D213" s="144" t="s">
        <v>161</v>
      </c>
      <c r="F213" s="145" t="s">
        <v>351</v>
      </c>
      <c r="I213" s="146"/>
      <c r="L213" s="32"/>
      <c r="M213" s="147"/>
      <c r="T213" s="53"/>
      <c r="AT213" s="17" t="s">
        <v>161</v>
      </c>
      <c r="AU213" s="17" t="s">
        <v>81</v>
      </c>
    </row>
    <row r="214" spans="2:65" s="1" customFormat="1" ht="24.2" customHeight="1" x14ac:dyDescent="0.2">
      <c r="B214" s="32"/>
      <c r="C214" s="131" t="s">
        <v>264</v>
      </c>
      <c r="D214" s="131" t="s">
        <v>154</v>
      </c>
      <c r="E214" s="132" t="s">
        <v>352</v>
      </c>
      <c r="F214" s="133" t="s">
        <v>353</v>
      </c>
      <c r="G214" s="134" t="s">
        <v>179</v>
      </c>
      <c r="H214" s="135">
        <v>12.5</v>
      </c>
      <c r="I214" s="136"/>
      <c r="J214" s="137">
        <f>ROUND(I214*H214,2)</f>
        <v>0</v>
      </c>
      <c r="K214" s="133" t="s">
        <v>158</v>
      </c>
      <c r="L214" s="32"/>
      <c r="M214" s="138" t="s">
        <v>19</v>
      </c>
      <c r="N214" s="139" t="s">
        <v>43</v>
      </c>
      <c r="P214" s="140">
        <f>O214*H214</f>
        <v>0</v>
      </c>
      <c r="Q214" s="140">
        <v>0.16850000000000001</v>
      </c>
      <c r="R214" s="140">
        <f>Q214*H214</f>
        <v>2.1062500000000002</v>
      </c>
      <c r="S214" s="140">
        <v>0</v>
      </c>
      <c r="T214" s="141">
        <f>S214*H214</f>
        <v>0</v>
      </c>
      <c r="AR214" s="142" t="s">
        <v>159</v>
      </c>
      <c r="AT214" s="142" t="s">
        <v>154</v>
      </c>
      <c r="AU214" s="142" t="s">
        <v>81</v>
      </c>
      <c r="AY214" s="17" t="s">
        <v>152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7" t="s">
        <v>79</v>
      </c>
      <c r="BK214" s="143">
        <f>ROUND(I214*H214,2)</f>
        <v>0</v>
      </c>
      <c r="BL214" s="17" t="s">
        <v>159</v>
      </c>
      <c r="BM214" s="142" t="s">
        <v>354</v>
      </c>
    </row>
    <row r="215" spans="2:65" s="1" customFormat="1" x14ac:dyDescent="0.2">
      <c r="B215" s="32"/>
      <c r="D215" s="144" t="s">
        <v>161</v>
      </c>
      <c r="F215" s="145" t="s">
        <v>355</v>
      </c>
      <c r="I215" s="146"/>
      <c r="L215" s="32"/>
      <c r="M215" s="147"/>
      <c r="T215" s="53"/>
      <c r="AT215" s="17" t="s">
        <v>161</v>
      </c>
      <c r="AU215" s="17" t="s">
        <v>81</v>
      </c>
    </row>
    <row r="216" spans="2:65" s="12" customFormat="1" x14ac:dyDescent="0.2">
      <c r="B216" s="148"/>
      <c r="D216" s="149" t="s">
        <v>163</v>
      </c>
      <c r="E216" s="150" t="s">
        <v>19</v>
      </c>
      <c r="F216" s="151" t="s">
        <v>356</v>
      </c>
      <c r="H216" s="150" t="s">
        <v>19</v>
      </c>
      <c r="I216" s="152"/>
      <c r="L216" s="148"/>
      <c r="M216" s="153"/>
      <c r="T216" s="154"/>
      <c r="AT216" s="150" t="s">
        <v>163</v>
      </c>
      <c r="AU216" s="150" t="s">
        <v>81</v>
      </c>
      <c r="AV216" s="12" t="s">
        <v>79</v>
      </c>
      <c r="AW216" s="12" t="s">
        <v>33</v>
      </c>
      <c r="AX216" s="12" t="s">
        <v>72</v>
      </c>
      <c r="AY216" s="150" t="s">
        <v>152</v>
      </c>
    </row>
    <row r="217" spans="2:65" s="13" customFormat="1" x14ac:dyDescent="0.2">
      <c r="B217" s="155"/>
      <c r="D217" s="149" t="s">
        <v>163</v>
      </c>
      <c r="E217" s="156" t="s">
        <v>19</v>
      </c>
      <c r="F217" s="157" t="s">
        <v>357</v>
      </c>
      <c r="H217" s="158">
        <v>11.5</v>
      </c>
      <c r="I217" s="159"/>
      <c r="L217" s="155"/>
      <c r="M217" s="160"/>
      <c r="T217" s="161"/>
      <c r="AT217" s="156" t="s">
        <v>163</v>
      </c>
      <c r="AU217" s="156" t="s">
        <v>81</v>
      </c>
      <c r="AV217" s="13" t="s">
        <v>81</v>
      </c>
      <c r="AW217" s="13" t="s">
        <v>33</v>
      </c>
      <c r="AX217" s="13" t="s">
        <v>72</v>
      </c>
      <c r="AY217" s="156" t="s">
        <v>152</v>
      </c>
    </row>
    <row r="218" spans="2:65" s="12" customFormat="1" x14ac:dyDescent="0.2">
      <c r="B218" s="148"/>
      <c r="D218" s="149" t="s">
        <v>163</v>
      </c>
      <c r="E218" s="150" t="s">
        <v>19</v>
      </c>
      <c r="F218" s="151" t="s">
        <v>358</v>
      </c>
      <c r="H218" s="150" t="s">
        <v>19</v>
      </c>
      <c r="I218" s="152"/>
      <c r="L218" s="148"/>
      <c r="M218" s="153"/>
      <c r="T218" s="154"/>
      <c r="AT218" s="150" t="s">
        <v>163</v>
      </c>
      <c r="AU218" s="150" t="s">
        <v>81</v>
      </c>
      <c r="AV218" s="12" t="s">
        <v>79</v>
      </c>
      <c r="AW218" s="12" t="s">
        <v>33</v>
      </c>
      <c r="AX218" s="12" t="s">
        <v>72</v>
      </c>
      <c r="AY218" s="150" t="s">
        <v>152</v>
      </c>
    </row>
    <row r="219" spans="2:65" s="13" customFormat="1" x14ac:dyDescent="0.2">
      <c r="B219" s="155"/>
      <c r="D219" s="149" t="s">
        <v>163</v>
      </c>
      <c r="E219" s="156" t="s">
        <v>19</v>
      </c>
      <c r="F219" s="157" t="s">
        <v>79</v>
      </c>
      <c r="H219" s="158">
        <v>1</v>
      </c>
      <c r="I219" s="159"/>
      <c r="L219" s="155"/>
      <c r="M219" s="160"/>
      <c r="T219" s="161"/>
      <c r="AT219" s="156" t="s">
        <v>163</v>
      </c>
      <c r="AU219" s="156" t="s">
        <v>81</v>
      </c>
      <c r="AV219" s="13" t="s">
        <v>81</v>
      </c>
      <c r="AW219" s="13" t="s">
        <v>33</v>
      </c>
      <c r="AX219" s="13" t="s">
        <v>72</v>
      </c>
      <c r="AY219" s="156" t="s">
        <v>152</v>
      </c>
    </row>
    <row r="220" spans="2:65" s="14" customFormat="1" x14ac:dyDescent="0.2">
      <c r="B220" s="162"/>
      <c r="D220" s="149" t="s">
        <v>163</v>
      </c>
      <c r="E220" s="163" t="s">
        <v>19</v>
      </c>
      <c r="F220" s="164" t="s">
        <v>194</v>
      </c>
      <c r="H220" s="165">
        <v>12.5</v>
      </c>
      <c r="I220" s="166"/>
      <c r="L220" s="162"/>
      <c r="M220" s="167"/>
      <c r="T220" s="168"/>
      <c r="AT220" s="163" t="s">
        <v>163</v>
      </c>
      <c r="AU220" s="163" t="s">
        <v>81</v>
      </c>
      <c r="AV220" s="14" t="s">
        <v>159</v>
      </c>
      <c r="AW220" s="14" t="s">
        <v>33</v>
      </c>
      <c r="AX220" s="14" t="s">
        <v>79</v>
      </c>
      <c r="AY220" s="163" t="s">
        <v>152</v>
      </c>
    </row>
    <row r="221" spans="2:65" s="1" customFormat="1" ht="16.5" customHeight="1" x14ac:dyDescent="0.2">
      <c r="B221" s="32"/>
      <c r="C221" s="169" t="s">
        <v>359</v>
      </c>
      <c r="D221" s="169" t="s">
        <v>228</v>
      </c>
      <c r="E221" s="170" t="s">
        <v>360</v>
      </c>
      <c r="F221" s="171" t="s">
        <v>361</v>
      </c>
      <c r="G221" s="172" t="s">
        <v>179</v>
      </c>
      <c r="H221" s="173">
        <v>11.73</v>
      </c>
      <c r="I221" s="174"/>
      <c r="J221" s="175">
        <f>ROUND(I221*H221,2)</f>
        <v>0</v>
      </c>
      <c r="K221" s="171" t="s">
        <v>158</v>
      </c>
      <c r="L221" s="176"/>
      <c r="M221" s="177" t="s">
        <v>19</v>
      </c>
      <c r="N221" s="178" t="s">
        <v>43</v>
      </c>
      <c r="P221" s="140">
        <f>O221*H221</f>
        <v>0</v>
      </c>
      <c r="Q221" s="140">
        <v>4.8300000000000003E-2</v>
      </c>
      <c r="R221" s="140">
        <f>Q221*H221</f>
        <v>0.56655900000000003</v>
      </c>
      <c r="S221" s="140">
        <v>0</v>
      </c>
      <c r="T221" s="141">
        <f>S221*H221</f>
        <v>0</v>
      </c>
      <c r="AR221" s="142" t="s">
        <v>208</v>
      </c>
      <c r="AT221" s="142" t="s">
        <v>228</v>
      </c>
      <c r="AU221" s="142" t="s">
        <v>81</v>
      </c>
      <c r="AY221" s="17" t="s">
        <v>152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7" t="s">
        <v>79</v>
      </c>
      <c r="BK221" s="143">
        <f>ROUND(I221*H221,2)</f>
        <v>0</v>
      </c>
      <c r="BL221" s="17" t="s">
        <v>159</v>
      </c>
      <c r="BM221" s="142" t="s">
        <v>362</v>
      </c>
    </row>
    <row r="222" spans="2:65" s="13" customFormat="1" x14ac:dyDescent="0.2">
      <c r="B222" s="155"/>
      <c r="D222" s="149" t="s">
        <v>163</v>
      </c>
      <c r="F222" s="157" t="s">
        <v>363</v>
      </c>
      <c r="H222" s="158">
        <v>11.73</v>
      </c>
      <c r="I222" s="159"/>
      <c r="L222" s="155"/>
      <c r="M222" s="160"/>
      <c r="T222" s="161"/>
      <c r="AT222" s="156" t="s">
        <v>163</v>
      </c>
      <c r="AU222" s="156" t="s">
        <v>81</v>
      </c>
      <c r="AV222" s="13" t="s">
        <v>81</v>
      </c>
      <c r="AW222" s="13" t="s">
        <v>4</v>
      </c>
      <c r="AX222" s="13" t="s">
        <v>79</v>
      </c>
      <c r="AY222" s="156" t="s">
        <v>152</v>
      </c>
    </row>
    <row r="223" spans="2:65" s="1" customFormat="1" ht="16.5" customHeight="1" x14ac:dyDescent="0.2">
      <c r="B223" s="32"/>
      <c r="C223" s="169" t="s">
        <v>364</v>
      </c>
      <c r="D223" s="169" t="s">
        <v>228</v>
      </c>
      <c r="E223" s="170" t="s">
        <v>365</v>
      </c>
      <c r="F223" s="171" t="s">
        <v>366</v>
      </c>
      <c r="G223" s="172" t="s">
        <v>179</v>
      </c>
      <c r="H223" s="173">
        <v>1.05</v>
      </c>
      <c r="I223" s="174"/>
      <c r="J223" s="175">
        <f>ROUND(I223*H223,2)</f>
        <v>0</v>
      </c>
      <c r="K223" s="171" t="s">
        <v>158</v>
      </c>
      <c r="L223" s="176"/>
      <c r="M223" s="177" t="s">
        <v>19</v>
      </c>
      <c r="N223" s="178" t="s">
        <v>43</v>
      </c>
      <c r="P223" s="140">
        <f>O223*H223</f>
        <v>0</v>
      </c>
      <c r="Q223" s="140">
        <v>6.5670000000000006E-2</v>
      </c>
      <c r="R223" s="140">
        <f>Q223*H223</f>
        <v>6.8953500000000015E-2</v>
      </c>
      <c r="S223" s="140">
        <v>0</v>
      </c>
      <c r="T223" s="141">
        <f>S223*H223</f>
        <v>0</v>
      </c>
      <c r="AR223" s="142" t="s">
        <v>208</v>
      </c>
      <c r="AT223" s="142" t="s">
        <v>228</v>
      </c>
      <c r="AU223" s="142" t="s">
        <v>81</v>
      </c>
      <c r="AY223" s="17" t="s">
        <v>152</v>
      </c>
      <c r="BE223" s="143">
        <f>IF(N223="základní",J223,0)</f>
        <v>0</v>
      </c>
      <c r="BF223" s="143">
        <f>IF(N223="snížená",J223,0)</f>
        <v>0</v>
      </c>
      <c r="BG223" s="143">
        <f>IF(N223="zákl. přenesená",J223,0)</f>
        <v>0</v>
      </c>
      <c r="BH223" s="143">
        <f>IF(N223="sníž. přenesená",J223,0)</f>
        <v>0</v>
      </c>
      <c r="BI223" s="143">
        <f>IF(N223="nulová",J223,0)</f>
        <v>0</v>
      </c>
      <c r="BJ223" s="17" t="s">
        <v>79</v>
      </c>
      <c r="BK223" s="143">
        <f>ROUND(I223*H223,2)</f>
        <v>0</v>
      </c>
      <c r="BL223" s="17" t="s">
        <v>159</v>
      </c>
      <c r="BM223" s="142" t="s">
        <v>367</v>
      </c>
    </row>
    <row r="224" spans="2:65" s="13" customFormat="1" x14ac:dyDescent="0.2">
      <c r="B224" s="155"/>
      <c r="D224" s="149" t="s">
        <v>163</v>
      </c>
      <c r="F224" s="157" t="s">
        <v>368</v>
      </c>
      <c r="H224" s="158">
        <v>1.05</v>
      </c>
      <c r="I224" s="159"/>
      <c r="L224" s="155"/>
      <c r="M224" s="160"/>
      <c r="T224" s="161"/>
      <c r="AT224" s="156" t="s">
        <v>163</v>
      </c>
      <c r="AU224" s="156" t="s">
        <v>81</v>
      </c>
      <c r="AV224" s="13" t="s">
        <v>81</v>
      </c>
      <c r="AW224" s="13" t="s">
        <v>4</v>
      </c>
      <c r="AX224" s="13" t="s">
        <v>79</v>
      </c>
      <c r="AY224" s="156" t="s">
        <v>152</v>
      </c>
    </row>
    <row r="225" spans="2:65" s="1" customFormat="1" ht="24.2" customHeight="1" x14ac:dyDescent="0.2">
      <c r="B225" s="32"/>
      <c r="C225" s="131" t="s">
        <v>369</v>
      </c>
      <c r="D225" s="131" t="s">
        <v>154</v>
      </c>
      <c r="E225" s="132" t="s">
        <v>370</v>
      </c>
      <c r="F225" s="133" t="s">
        <v>371</v>
      </c>
      <c r="G225" s="134" t="s">
        <v>179</v>
      </c>
      <c r="H225" s="135">
        <v>18</v>
      </c>
      <c r="I225" s="136"/>
      <c r="J225" s="137">
        <f>ROUND(I225*H225,2)</f>
        <v>0</v>
      </c>
      <c r="K225" s="133" t="s">
        <v>158</v>
      </c>
      <c r="L225" s="32"/>
      <c r="M225" s="138" t="s">
        <v>19</v>
      </c>
      <c r="N225" s="139" t="s">
        <v>43</v>
      </c>
      <c r="P225" s="140">
        <f>O225*H225</f>
        <v>0</v>
      </c>
      <c r="Q225" s="140">
        <v>0.14041999999999999</v>
      </c>
      <c r="R225" s="140">
        <f>Q225*H225</f>
        <v>2.5275599999999998</v>
      </c>
      <c r="S225" s="140">
        <v>0</v>
      </c>
      <c r="T225" s="141">
        <f>S225*H225</f>
        <v>0</v>
      </c>
      <c r="AR225" s="142" t="s">
        <v>159</v>
      </c>
      <c r="AT225" s="142" t="s">
        <v>154</v>
      </c>
      <c r="AU225" s="142" t="s">
        <v>81</v>
      </c>
      <c r="AY225" s="17" t="s">
        <v>152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7" t="s">
        <v>79</v>
      </c>
      <c r="BK225" s="143">
        <f>ROUND(I225*H225,2)</f>
        <v>0</v>
      </c>
      <c r="BL225" s="17" t="s">
        <v>159</v>
      </c>
      <c r="BM225" s="142" t="s">
        <v>372</v>
      </c>
    </row>
    <row r="226" spans="2:65" s="1" customFormat="1" x14ac:dyDescent="0.2">
      <c r="B226" s="32"/>
      <c r="D226" s="144" t="s">
        <v>161</v>
      </c>
      <c r="F226" s="145" t="s">
        <v>373</v>
      </c>
      <c r="I226" s="146"/>
      <c r="L226" s="32"/>
      <c r="M226" s="147"/>
      <c r="T226" s="53"/>
      <c r="AT226" s="17" t="s">
        <v>161</v>
      </c>
      <c r="AU226" s="17" t="s">
        <v>81</v>
      </c>
    </row>
    <row r="227" spans="2:65" s="12" customFormat="1" x14ac:dyDescent="0.2">
      <c r="B227" s="148"/>
      <c r="D227" s="149" t="s">
        <v>163</v>
      </c>
      <c r="E227" s="150" t="s">
        <v>19</v>
      </c>
      <c r="F227" s="151" t="s">
        <v>374</v>
      </c>
      <c r="H227" s="150" t="s">
        <v>19</v>
      </c>
      <c r="I227" s="152"/>
      <c r="L227" s="148"/>
      <c r="M227" s="153"/>
      <c r="T227" s="154"/>
      <c r="AT227" s="150" t="s">
        <v>163</v>
      </c>
      <c r="AU227" s="150" t="s">
        <v>81</v>
      </c>
      <c r="AV227" s="12" t="s">
        <v>79</v>
      </c>
      <c r="AW227" s="12" t="s">
        <v>33</v>
      </c>
      <c r="AX227" s="12" t="s">
        <v>72</v>
      </c>
      <c r="AY227" s="150" t="s">
        <v>152</v>
      </c>
    </row>
    <row r="228" spans="2:65" s="13" customFormat="1" x14ac:dyDescent="0.2">
      <c r="B228" s="155"/>
      <c r="D228" s="149" t="s">
        <v>163</v>
      </c>
      <c r="E228" s="156" t="s">
        <v>19</v>
      </c>
      <c r="F228" s="157" t="s">
        <v>375</v>
      </c>
      <c r="H228" s="158">
        <v>18</v>
      </c>
      <c r="I228" s="159"/>
      <c r="L228" s="155"/>
      <c r="M228" s="160"/>
      <c r="T228" s="161"/>
      <c r="AT228" s="156" t="s">
        <v>163</v>
      </c>
      <c r="AU228" s="156" t="s">
        <v>81</v>
      </c>
      <c r="AV228" s="13" t="s">
        <v>81</v>
      </c>
      <c r="AW228" s="13" t="s">
        <v>33</v>
      </c>
      <c r="AX228" s="13" t="s">
        <v>79</v>
      </c>
      <c r="AY228" s="156" t="s">
        <v>152</v>
      </c>
    </row>
    <row r="229" spans="2:65" s="1" customFormat="1" ht="16.5" customHeight="1" x14ac:dyDescent="0.2">
      <c r="B229" s="32"/>
      <c r="C229" s="169" t="s">
        <v>376</v>
      </c>
      <c r="D229" s="169" t="s">
        <v>228</v>
      </c>
      <c r="E229" s="170" t="s">
        <v>377</v>
      </c>
      <c r="F229" s="171" t="s">
        <v>378</v>
      </c>
      <c r="G229" s="172" t="s">
        <v>179</v>
      </c>
      <c r="H229" s="173">
        <v>18.36</v>
      </c>
      <c r="I229" s="174"/>
      <c r="J229" s="175">
        <f>ROUND(I229*H229,2)</f>
        <v>0</v>
      </c>
      <c r="K229" s="171" t="s">
        <v>158</v>
      </c>
      <c r="L229" s="176"/>
      <c r="M229" s="177" t="s">
        <v>19</v>
      </c>
      <c r="N229" s="178" t="s">
        <v>43</v>
      </c>
      <c r="P229" s="140">
        <f>O229*H229</f>
        <v>0</v>
      </c>
      <c r="Q229" s="140">
        <v>4.4999999999999998E-2</v>
      </c>
      <c r="R229" s="140">
        <f>Q229*H229</f>
        <v>0.82619999999999993</v>
      </c>
      <c r="S229" s="140">
        <v>0</v>
      </c>
      <c r="T229" s="141">
        <f>S229*H229</f>
        <v>0</v>
      </c>
      <c r="AR229" s="142" t="s">
        <v>208</v>
      </c>
      <c r="AT229" s="142" t="s">
        <v>228</v>
      </c>
      <c r="AU229" s="142" t="s">
        <v>81</v>
      </c>
      <c r="AY229" s="17" t="s">
        <v>152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7" t="s">
        <v>79</v>
      </c>
      <c r="BK229" s="143">
        <f>ROUND(I229*H229,2)</f>
        <v>0</v>
      </c>
      <c r="BL229" s="17" t="s">
        <v>159</v>
      </c>
      <c r="BM229" s="142" t="s">
        <v>379</v>
      </c>
    </row>
    <row r="230" spans="2:65" s="13" customFormat="1" x14ac:dyDescent="0.2">
      <c r="B230" s="155"/>
      <c r="D230" s="149" t="s">
        <v>163</v>
      </c>
      <c r="F230" s="157" t="s">
        <v>380</v>
      </c>
      <c r="H230" s="158">
        <v>18.36</v>
      </c>
      <c r="I230" s="159"/>
      <c r="L230" s="155"/>
      <c r="M230" s="160"/>
      <c r="T230" s="161"/>
      <c r="AT230" s="156" t="s">
        <v>163</v>
      </c>
      <c r="AU230" s="156" t="s">
        <v>81</v>
      </c>
      <c r="AV230" s="13" t="s">
        <v>81</v>
      </c>
      <c r="AW230" s="13" t="s">
        <v>4</v>
      </c>
      <c r="AX230" s="13" t="s">
        <v>79</v>
      </c>
      <c r="AY230" s="156" t="s">
        <v>152</v>
      </c>
    </row>
    <row r="231" spans="2:65" s="1" customFormat="1" ht="24.2" customHeight="1" x14ac:dyDescent="0.2">
      <c r="B231" s="32"/>
      <c r="C231" s="131" t="s">
        <v>381</v>
      </c>
      <c r="D231" s="131" t="s">
        <v>154</v>
      </c>
      <c r="E231" s="132" t="s">
        <v>382</v>
      </c>
      <c r="F231" s="133" t="s">
        <v>383</v>
      </c>
      <c r="G231" s="134" t="s">
        <v>179</v>
      </c>
      <c r="H231" s="135">
        <v>12.6</v>
      </c>
      <c r="I231" s="136"/>
      <c r="J231" s="137">
        <f>ROUND(I231*H231,2)</f>
        <v>0</v>
      </c>
      <c r="K231" s="133" t="s">
        <v>158</v>
      </c>
      <c r="L231" s="32"/>
      <c r="M231" s="138" t="s">
        <v>19</v>
      </c>
      <c r="N231" s="139" t="s">
        <v>43</v>
      </c>
      <c r="P231" s="140">
        <f>O231*H231</f>
        <v>0</v>
      </c>
      <c r="Q231" s="140">
        <v>1.7000000000000001E-4</v>
      </c>
      <c r="R231" s="140">
        <f>Q231*H231</f>
        <v>2.1420000000000002E-3</v>
      </c>
      <c r="S231" s="140">
        <v>0</v>
      </c>
      <c r="T231" s="141">
        <f>S231*H231</f>
        <v>0</v>
      </c>
      <c r="AR231" s="142" t="s">
        <v>159</v>
      </c>
      <c r="AT231" s="142" t="s">
        <v>154</v>
      </c>
      <c r="AU231" s="142" t="s">
        <v>81</v>
      </c>
      <c r="AY231" s="17" t="s">
        <v>152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7" t="s">
        <v>79</v>
      </c>
      <c r="BK231" s="143">
        <f>ROUND(I231*H231,2)</f>
        <v>0</v>
      </c>
      <c r="BL231" s="17" t="s">
        <v>159</v>
      </c>
      <c r="BM231" s="142" t="s">
        <v>384</v>
      </c>
    </row>
    <row r="232" spans="2:65" s="1" customFormat="1" x14ac:dyDescent="0.2">
      <c r="B232" s="32"/>
      <c r="D232" s="144" t="s">
        <v>161</v>
      </c>
      <c r="F232" s="145" t="s">
        <v>385</v>
      </c>
      <c r="I232" s="146"/>
      <c r="L232" s="32"/>
      <c r="M232" s="147"/>
      <c r="T232" s="53"/>
      <c r="AT232" s="17" t="s">
        <v>161</v>
      </c>
      <c r="AU232" s="17" t="s">
        <v>81</v>
      </c>
    </row>
    <row r="233" spans="2:65" s="1" customFormat="1" ht="16.5" customHeight="1" x14ac:dyDescent="0.2">
      <c r="B233" s="32"/>
      <c r="C233" s="131" t="s">
        <v>386</v>
      </c>
      <c r="D233" s="131" t="s">
        <v>154</v>
      </c>
      <c r="E233" s="132" t="s">
        <v>387</v>
      </c>
      <c r="F233" s="133" t="s">
        <v>388</v>
      </c>
      <c r="G233" s="134" t="s">
        <v>157</v>
      </c>
      <c r="H233" s="135">
        <v>21.4</v>
      </c>
      <c r="I233" s="136"/>
      <c r="J233" s="137">
        <f>ROUND(I233*H233,2)</f>
        <v>0</v>
      </c>
      <c r="K233" s="133" t="s">
        <v>158</v>
      </c>
      <c r="L233" s="32"/>
      <c r="M233" s="138" t="s">
        <v>19</v>
      </c>
      <c r="N233" s="139" t="s">
        <v>43</v>
      </c>
      <c r="P233" s="140">
        <f>O233*H233</f>
        <v>0</v>
      </c>
      <c r="Q233" s="140">
        <v>4.6999999999999999E-4</v>
      </c>
      <c r="R233" s="140">
        <f>Q233*H233</f>
        <v>1.0057999999999999E-2</v>
      </c>
      <c r="S233" s="140">
        <v>0</v>
      </c>
      <c r="T233" s="141">
        <f>S233*H233</f>
        <v>0</v>
      </c>
      <c r="AR233" s="142" t="s">
        <v>159</v>
      </c>
      <c r="AT233" s="142" t="s">
        <v>154</v>
      </c>
      <c r="AU233" s="142" t="s">
        <v>81</v>
      </c>
      <c r="AY233" s="17" t="s">
        <v>152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7" t="s">
        <v>79</v>
      </c>
      <c r="BK233" s="143">
        <f>ROUND(I233*H233,2)</f>
        <v>0</v>
      </c>
      <c r="BL233" s="17" t="s">
        <v>159</v>
      </c>
      <c r="BM233" s="142" t="s">
        <v>389</v>
      </c>
    </row>
    <row r="234" spans="2:65" s="1" customFormat="1" x14ac:dyDescent="0.2">
      <c r="B234" s="32"/>
      <c r="D234" s="144" t="s">
        <v>161</v>
      </c>
      <c r="F234" s="145" t="s">
        <v>390</v>
      </c>
      <c r="I234" s="146"/>
      <c r="L234" s="32"/>
      <c r="M234" s="147"/>
      <c r="T234" s="53"/>
      <c r="AT234" s="17" t="s">
        <v>161</v>
      </c>
      <c r="AU234" s="17" t="s">
        <v>81</v>
      </c>
    </row>
    <row r="235" spans="2:65" s="12" customFormat="1" x14ac:dyDescent="0.2">
      <c r="B235" s="148"/>
      <c r="D235" s="149" t="s">
        <v>163</v>
      </c>
      <c r="E235" s="150" t="s">
        <v>19</v>
      </c>
      <c r="F235" s="151" t="s">
        <v>189</v>
      </c>
      <c r="H235" s="150" t="s">
        <v>19</v>
      </c>
      <c r="I235" s="152"/>
      <c r="L235" s="148"/>
      <c r="M235" s="153"/>
      <c r="T235" s="154"/>
      <c r="AT235" s="150" t="s">
        <v>163</v>
      </c>
      <c r="AU235" s="150" t="s">
        <v>81</v>
      </c>
      <c r="AV235" s="12" t="s">
        <v>79</v>
      </c>
      <c r="AW235" s="12" t="s">
        <v>33</v>
      </c>
      <c r="AX235" s="12" t="s">
        <v>72</v>
      </c>
      <c r="AY235" s="150" t="s">
        <v>152</v>
      </c>
    </row>
    <row r="236" spans="2:65" s="13" customFormat="1" x14ac:dyDescent="0.2">
      <c r="B236" s="155"/>
      <c r="D236" s="149" t="s">
        <v>163</v>
      </c>
      <c r="E236" s="156" t="s">
        <v>19</v>
      </c>
      <c r="F236" s="157" t="s">
        <v>276</v>
      </c>
      <c r="H236" s="158">
        <v>21.4</v>
      </c>
      <c r="I236" s="159"/>
      <c r="L236" s="155"/>
      <c r="M236" s="160"/>
      <c r="T236" s="161"/>
      <c r="AT236" s="156" t="s">
        <v>163</v>
      </c>
      <c r="AU236" s="156" t="s">
        <v>81</v>
      </c>
      <c r="AV236" s="13" t="s">
        <v>81</v>
      </c>
      <c r="AW236" s="13" t="s">
        <v>33</v>
      </c>
      <c r="AX236" s="13" t="s">
        <v>72</v>
      </c>
      <c r="AY236" s="156" t="s">
        <v>152</v>
      </c>
    </row>
    <row r="237" spans="2:65" s="14" customFormat="1" x14ac:dyDescent="0.2">
      <c r="B237" s="162"/>
      <c r="D237" s="149" t="s">
        <v>163</v>
      </c>
      <c r="E237" s="163" t="s">
        <v>19</v>
      </c>
      <c r="F237" s="164" t="s">
        <v>194</v>
      </c>
      <c r="H237" s="165">
        <v>21.4</v>
      </c>
      <c r="I237" s="166"/>
      <c r="L237" s="162"/>
      <c r="M237" s="167"/>
      <c r="T237" s="168"/>
      <c r="AT237" s="163" t="s">
        <v>163</v>
      </c>
      <c r="AU237" s="163" t="s">
        <v>81</v>
      </c>
      <c r="AV237" s="14" t="s">
        <v>159</v>
      </c>
      <c r="AW237" s="14" t="s">
        <v>33</v>
      </c>
      <c r="AX237" s="14" t="s">
        <v>79</v>
      </c>
      <c r="AY237" s="163" t="s">
        <v>152</v>
      </c>
    </row>
    <row r="238" spans="2:65" s="1" customFormat="1" ht="16.5" customHeight="1" x14ac:dyDescent="0.2">
      <c r="B238" s="32"/>
      <c r="C238" s="131" t="s">
        <v>391</v>
      </c>
      <c r="D238" s="131" t="s">
        <v>154</v>
      </c>
      <c r="E238" s="132" t="s">
        <v>392</v>
      </c>
      <c r="F238" s="133" t="s">
        <v>393</v>
      </c>
      <c r="G238" s="134" t="s">
        <v>179</v>
      </c>
      <c r="H238" s="135">
        <v>12.6</v>
      </c>
      <c r="I238" s="136"/>
      <c r="J238" s="137">
        <f>ROUND(I238*H238,2)</f>
        <v>0</v>
      </c>
      <c r="K238" s="133" t="s">
        <v>158</v>
      </c>
      <c r="L238" s="32"/>
      <c r="M238" s="138" t="s">
        <v>19</v>
      </c>
      <c r="N238" s="139" t="s">
        <v>43</v>
      </c>
      <c r="P238" s="140">
        <f>O238*H238</f>
        <v>0</v>
      </c>
      <c r="Q238" s="140">
        <v>0</v>
      </c>
      <c r="R238" s="140">
        <f>Q238*H238</f>
        <v>0</v>
      </c>
      <c r="S238" s="140">
        <v>0</v>
      </c>
      <c r="T238" s="141">
        <f>S238*H238</f>
        <v>0</v>
      </c>
      <c r="AR238" s="142" t="s">
        <v>159</v>
      </c>
      <c r="AT238" s="142" t="s">
        <v>154</v>
      </c>
      <c r="AU238" s="142" t="s">
        <v>81</v>
      </c>
      <c r="AY238" s="17" t="s">
        <v>152</v>
      </c>
      <c r="BE238" s="143">
        <f>IF(N238="základní",J238,0)</f>
        <v>0</v>
      </c>
      <c r="BF238" s="143">
        <f>IF(N238="snížená",J238,0)</f>
        <v>0</v>
      </c>
      <c r="BG238" s="143">
        <f>IF(N238="zákl. přenesená",J238,0)</f>
        <v>0</v>
      </c>
      <c r="BH238" s="143">
        <f>IF(N238="sníž. přenesená",J238,0)</f>
        <v>0</v>
      </c>
      <c r="BI238" s="143">
        <f>IF(N238="nulová",J238,0)</f>
        <v>0</v>
      </c>
      <c r="BJ238" s="17" t="s">
        <v>79</v>
      </c>
      <c r="BK238" s="143">
        <f>ROUND(I238*H238,2)</f>
        <v>0</v>
      </c>
      <c r="BL238" s="17" t="s">
        <v>159</v>
      </c>
      <c r="BM238" s="142" t="s">
        <v>394</v>
      </c>
    </row>
    <row r="239" spans="2:65" s="1" customFormat="1" x14ac:dyDescent="0.2">
      <c r="B239" s="32"/>
      <c r="D239" s="144" t="s">
        <v>161</v>
      </c>
      <c r="F239" s="145" t="s">
        <v>395</v>
      </c>
      <c r="I239" s="146"/>
      <c r="L239" s="32"/>
      <c r="M239" s="147"/>
      <c r="T239" s="53"/>
      <c r="AT239" s="17" t="s">
        <v>161</v>
      </c>
      <c r="AU239" s="17" t="s">
        <v>81</v>
      </c>
    </row>
    <row r="240" spans="2:65" s="13" customFormat="1" x14ac:dyDescent="0.2">
      <c r="B240" s="155"/>
      <c r="D240" s="149" t="s">
        <v>163</v>
      </c>
      <c r="E240" s="156" t="s">
        <v>19</v>
      </c>
      <c r="F240" s="157" t="s">
        <v>396</v>
      </c>
      <c r="H240" s="158">
        <v>12.6</v>
      </c>
      <c r="I240" s="159"/>
      <c r="L240" s="155"/>
      <c r="M240" s="160"/>
      <c r="T240" s="161"/>
      <c r="AT240" s="156" t="s">
        <v>163</v>
      </c>
      <c r="AU240" s="156" t="s">
        <v>81</v>
      </c>
      <c r="AV240" s="13" t="s">
        <v>81</v>
      </c>
      <c r="AW240" s="13" t="s">
        <v>33</v>
      </c>
      <c r="AX240" s="13" t="s">
        <v>79</v>
      </c>
      <c r="AY240" s="156" t="s">
        <v>152</v>
      </c>
    </row>
    <row r="241" spans="2:65" s="1" customFormat="1" ht="24.2" customHeight="1" x14ac:dyDescent="0.2">
      <c r="B241" s="32"/>
      <c r="C241" s="131" t="s">
        <v>397</v>
      </c>
      <c r="D241" s="131" t="s">
        <v>154</v>
      </c>
      <c r="E241" s="132" t="s">
        <v>398</v>
      </c>
      <c r="F241" s="133" t="s">
        <v>399</v>
      </c>
      <c r="G241" s="134" t="s">
        <v>400</v>
      </c>
      <c r="H241" s="135">
        <v>1</v>
      </c>
      <c r="I241" s="270">
        <v>30000</v>
      </c>
      <c r="J241" s="137">
        <f>ROUND(I241*H241,2)</f>
        <v>30000</v>
      </c>
      <c r="K241" s="133" t="s">
        <v>19</v>
      </c>
      <c r="L241" s="32"/>
      <c r="M241" s="138" t="s">
        <v>19</v>
      </c>
      <c r="N241" s="139" t="s">
        <v>43</v>
      </c>
      <c r="P241" s="140">
        <f>O241*H241</f>
        <v>0</v>
      </c>
      <c r="Q241" s="140">
        <v>0</v>
      </c>
      <c r="R241" s="140">
        <f>Q241*H241</f>
        <v>0</v>
      </c>
      <c r="S241" s="140">
        <v>0</v>
      </c>
      <c r="T241" s="141">
        <f>S241*H241</f>
        <v>0</v>
      </c>
      <c r="AR241" s="142" t="s">
        <v>159</v>
      </c>
      <c r="AT241" s="142" t="s">
        <v>154</v>
      </c>
      <c r="AU241" s="142" t="s">
        <v>81</v>
      </c>
      <c r="AY241" s="17" t="s">
        <v>152</v>
      </c>
      <c r="BE241" s="143">
        <f>IF(N241="základní",J241,0)</f>
        <v>30000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7" t="s">
        <v>79</v>
      </c>
      <c r="BK241" s="143">
        <f>ROUND(I241*H241,2)</f>
        <v>30000</v>
      </c>
      <c r="BL241" s="17" t="s">
        <v>159</v>
      </c>
      <c r="BM241" s="142" t="s">
        <v>401</v>
      </c>
    </row>
    <row r="242" spans="2:65" s="12" customFormat="1" x14ac:dyDescent="0.2">
      <c r="B242" s="148"/>
      <c r="D242" s="149" t="s">
        <v>163</v>
      </c>
      <c r="E242" s="150" t="s">
        <v>19</v>
      </c>
      <c r="F242" s="151" t="s">
        <v>402</v>
      </c>
      <c r="H242" s="150" t="s">
        <v>19</v>
      </c>
      <c r="L242" s="148"/>
      <c r="M242" s="153"/>
      <c r="T242" s="154"/>
      <c r="AT242" s="150" t="s">
        <v>163</v>
      </c>
      <c r="AU242" s="150" t="s">
        <v>81</v>
      </c>
      <c r="AV242" s="12" t="s">
        <v>79</v>
      </c>
      <c r="AW242" s="12" t="s">
        <v>33</v>
      </c>
      <c r="AX242" s="12" t="s">
        <v>72</v>
      </c>
      <c r="AY242" s="150" t="s">
        <v>152</v>
      </c>
    </row>
    <row r="243" spans="2:65" s="12" customFormat="1" x14ac:dyDescent="0.2">
      <c r="B243" s="148"/>
      <c r="D243" s="149" t="s">
        <v>163</v>
      </c>
      <c r="E243" s="150" t="s">
        <v>19</v>
      </c>
      <c r="F243" s="151" t="s">
        <v>403</v>
      </c>
      <c r="H243" s="150" t="s">
        <v>19</v>
      </c>
      <c r="L243" s="148"/>
      <c r="M243" s="153"/>
      <c r="T243" s="154"/>
      <c r="AT243" s="150" t="s">
        <v>163</v>
      </c>
      <c r="AU243" s="150" t="s">
        <v>81</v>
      </c>
      <c r="AV243" s="12" t="s">
        <v>79</v>
      </c>
      <c r="AW243" s="12" t="s">
        <v>33</v>
      </c>
      <c r="AX243" s="12" t="s">
        <v>72</v>
      </c>
      <c r="AY243" s="150" t="s">
        <v>152</v>
      </c>
    </row>
    <row r="244" spans="2:65" s="13" customFormat="1" x14ac:dyDescent="0.2">
      <c r="B244" s="155"/>
      <c r="D244" s="149" t="s">
        <v>163</v>
      </c>
      <c r="E244" s="156" t="s">
        <v>19</v>
      </c>
      <c r="F244" s="157" t="s">
        <v>79</v>
      </c>
      <c r="H244" s="158">
        <v>1</v>
      </c>
      <c r="L244" s="155"/>
      <c r="M244" s="160"/>
      <c r="T244" s="161"/>
      <c r="AT244" s="156" t="s">
        <v>163</v>
      </c>
      <c r="AU244" s="156" t="s">
        <v>81</v>
      </c>
      <c r="AV244" s="13" t="s">
        <v>81</v>
      </c>
      <c r="AW244" s="13" t="s">
        <v>33</v>
      </c>
      <c r="AX244" s="13" t="s">
        <v>79</v>
      </c>
      <c r="AY244" s="156" t="s">
        <v>152</v>
      </c>
    </row>
    <row r="245" spans="2:65" s="1" customFormat="1" ht="16.5" customHeight="1" x14ac:dyDescent="0.2">
      <c r="B245" s="32"/>
      <c r="C245" s="169" t="s">
        <v>404</v>
      </c>
      <c r="D245" s="169" t="s">
        <v>228</v>
      </c>
      <c r="E245" s="170" t="s">
        <v>405</v>
      </c>
      <c r="F245" s="171" t="s">
        <v>406</v>
      </c>
      <c r="G245" s="172" t="s">
        <v>407</v>
      </c>
      <c r="H245" s="173">
        <v>3</v>
      </c>
      <c r="I245" s="271">
        <v>0</v>
      </c>
      <c r="J245" s="175">
        <f>ROUND(I245*H245,2)</f>
        <v>0</v>
      </c>
      <c r="K245" s="171" t="s">
        <v>19</v>
      </c>
      <c r="L245" s="176"/>
      <c r="M245" s="177" t="s">
        <v>19</v>
      </c>
      <c r="N245" s="178" t="s">
        <v>43</v>
      </c>
      <c r="P245" s="140">
        <f>O245*H245</f>
        <v>0</v>
      </c>
      <c r="Q245" s="140">
        <v>0</v>
      </c>
      <c r="R245" s="140">
        <f>Q245*H245</f>
        <v>0</v>
      </c>
      <c r="S245" s="140">
        <v>0</v>
      </c>
      <c r="T245" s="141">
        <f>S245*H245</f>
        <v>0</v>
      </c>
      <c r="AR245" s="142" t="s">
        <v>208</v>
      </c>
      <c r="AT245" s="142" t="s">
        <v>228</v>
      </c>
      <c r="AU245" s="142" t="s">
        <v>81</v>
      </c>
      <c r="AY245" s="17" t="s">
        <v>152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7" t="s">
        <v>79</v>
      </c>
      <c r="BK245" s="143">
        <f>ROUND(I245*H245,2)</f>
        <v>0</v>
      </c>
      <c r="BL245" s="17" t="s">
        <v>159</v>
      </c>
      <c r="BM245" s="142" t="s">
        <v>408</v>
      </c>
    </row>
    <row r="246" spans="2:65" s="1" customFormat="1" ht="19.5" x14ac:dyDescent="0.2">
      <c r="B246" s="32"/>
      <c r="D246" s="149" t="s">
        <v>409</v>
      </c>
      <c r="F246" s="179" t="s">
        <v>410</v>
      </c>
      <c r="L246" s="32"/>
      <c r="M246" s="147"/>
      <c r="T246" s="53"/>
      <c r="AT246" s="17" t="s">
        <v>409</v>
      </c>
      <c r="AU246" s="17" t="s">
        <v>81</v>
      </c>
    </row>
    <row r="247" spans="2:65" s="1" customFormat="1" ht="16.5" customHeight="1" x14ac:dyDescent="0.2">
      <c r="B247" s="32"/>
      <c r="C247" s="169" t="s">
        <v>411</v>
      </c>
      <c r="D247" s="169" t="s">
        <v>228</v>
      </c>
      <c r="E247" s="170" t="s">
        <v>412</v>
      </c>
      <c r="F247" s="171" t="s">
        <v>413</v>
      </c>
      <c r="G247" s="172" t="s">
        <v>407</v>
      </c>
      <c r="H247" s="173">
        <v>1</v>
      </c>
      <c r="I247" s="271">
        <v>0</v>
      </c>
      <c r="J247" s="175">
        <f>ROUND(I247*H247,2)</f>
        <v>0</v>
      </c>
      <c r="K247" s="171" t="s">
        <v>19</v>
      </c>
      <c r="L247" s="176"/>
      <c r="M247" s="177" t="s">
        <v>19</v>
      </c>
      <c r="N247" s="178" t="s">
        <v>43</v>
      </c>
      <c r="P247" s="140">
        <f>O247*H247</f>
        <v>0</v>
      </c>
      <c r="Q247" s="140">
        <v>0</v>
      </c>
      <c r="R247" s="140">
        <f>Q247*H247</f>
        <v>0</v>
      </c>
      <c r="S247" s="140">
        <v>0</v>
      </c>
      <c r="T247" s="141">
        <f>S247*H247</f>
        <v>0</v>
      </c>
      <c r="AR247" s="142" t="s">
        <v>208</v>
      </c>
      <c r="AT247" s="142" t="s">
        <v>228</v>
      </c>
      <c r="AU247" s="142" t="s">
        <v>81</v>
      </c>
      <c r="AY247" s="17" t="s">
        <v>152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7" t="s">
        <v>79</v>
      </c>
      <c r="BK247" s="143">
        <f>ROUND(I247*H247,2)</f>
        <v>0</v>
      </c>
      <c r="BL247" s="17" t="s">
        <v>159</v>
      </c>
      <c r="BM247" s="142" t="s">
        <v>414</v>
      </c>
    </row>
    <row r="248" spans="2:65" s="1" customFormat="1" ht="19.5" x14ac:dyDescent="0.2">
      <c r="B248" s="32"/>
      <c r="D248" s="149" t="s">
        <v>409</v>
      </c>
      <c r="F248" s="179" t="s">
        <v>410</v>
      </c>
      <c r="L248" s="32"/>
      <c r="M248" s="147"/>
      <c r="T248" s="53"/>
      <c r="AT248" s="17" t="s">
        <v>409</v>
      </c>
      <c r="AU248" s="17" t="s">
        <v>81</v>
      </c>
    </row>
    <row r="249" spans="2:65" s="1" customFormat="1" ht="16.5" customHeight="1" x14ac:dyDescent="0.2">
      <c r="B249" s="32"/>
      <c r="C249" s="169" t="s">
        <v>415</v>
      </c>
      <c r="D249" s="169" t="s">
        <v>228</v>
      </c>
      <c r="E249" s="170" t="s">
        <v>416</v>
      </c>
      <c r="F249" s="171" t="s">
        <v>417</v>
      </c>
      <c r="G249" s="172" t="s">
        <v>407</v>
      </c>
      <c r="H249" s="173">
        <v>1</v>
      </c>
      <c r="I249" s="271">
        <v>0</v>
      </c>
      <c r="J249" s="175">
        <f>ROUND(I249*H249,2)</f>
        <v>0</v>
      </c>
      <c r="K249" s="171" t="s">
        <v>19</v>
      </c>
      <c r="L249" s="176"/>
      <c r="M249" s="177" t="s">
        <v>19</v>
      </c>
      <c r="N249" s="178" t="s">
        <v>43</v>
      </c>
      <c r="P249" s="140">
        <f>O249*H249</f>
        <v>0</v>
      </c>
      <c r="Q249" s="140">
        <v>0</v>
      </c>
      <c r="R249" s="140">
        <f>Q249*H249</f>
        <v>0</v>
      </c>
      <c r="S249" s="140">
        <v>0</v>
      </c>
      <c r="T249" s="141">
        <f>S249*H249</f>
        <v>0</v>
      </c>
      <c r="AR249" s="142" t="s">
        <v>208</v>
      </c>
      <c r="AT249" s="142" t="s">
        <v>228</v>
      </c>
      <c r="AU249" s="142" t="s">
        <v>81</v>
      </c>
      <c r="AY249" s="17" t="s">
        <v>152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7" t="s">
        <v>79</v>
      </c>
      <c r="BK249" s="143">
        <f>ROUND(I249*H249,2)</f>
        <v>0</v>
      </c>
      <c r="BL249" s="17" t="s">
        <v>159</v>
      </c>
      <c r="BM249" s="142" t="s">
        <v>418</v>
      </c>
    </row>
    <row r="250" spans="2:65" s="1" customFormat="1" ht="19.5" x14ac:dyDescent="0.2">
      <c r="B250" s="32"/>
      <c r="D250" s="149" t="s">
        <v>409</v>
      </c>
      <c r="F250" s="179" t="s">
        <v>410</v>
      </c>
      <c r="L250" s="32"/>
      <c r="M250" s="147"/>
      <c r="T250" s="53"/>
      <c r="AT250" s="17" t="s">
        <v>409</v>
      </c>
      <c r="AU250" s="17" t="s">
        <v>81</v>
      </c>
    </row>
    <row r="251" spans="2:65" s="1" customFormat="1" ht="24.2" customHeight="1" x14ac:dyDescent="0.2">
      <c r="B251" s="32"/>
      <c r="C251" s="169" t="s">
        <v>419</v>
      </c>
      <c r="D251" s="169" t="s">
        <v>228</v>
      </c>
      <c r="E251" s="170" t="s">
        <v>420</v>
      </c>
      <c r="F251" s="171" t="s">
        <v>421</v>
      </c>
      <c r="G251" s="172" t="s">
        <v>407</v>
      </c>
      <c r="H251" s="173">
        <v>1</v>
      </c>
      <c r="I251" s="271">
        <v>0</v>
      </c>
      <c r="J251" s="175">
        <f>ROUND(I251*H251,2)</f>
        <v>0</v>
      </c>
      <c r="K251" s="171" t="s">
        <v>19</v>
      </c>
      <c r="L251" s="176"/>
      <c r="M251" s="177" t="s">
        <v>19</v>
      </c>
      <c r="N251" s="178" t="s">
        <v>43</v>
      </c>
      <c r="P251" s="140">
        <f>O251*H251</f>
        <v>0</v>
      </c>
      <c r="Q251" s="140">
        <v>0</v>
      </c>
      <c r="R251" s="140">
        <f>Q251*H251</f>
        <v>0</v>
      </c>
      <c r="S251" s="140">
        <v>0</v>
      </c>
      <c r="T251" s="141">
        <f>S251*H251</f>
        <v>0</v>
      </c>
      <c r="AR251" s="142" t="s">
        <v>208</v>
      </c>
      <c r="AT251" s="142" t="s">
        <v>228</v>
      </c>
      <c r="AU251" s="142" t="s">
        <v>81</v>
      </c>
      <c r="AY251" s="17" t="s">
        <v>152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7" t="s">
        <v>79</v>
      </c>
      <c r="BK251" s="143">
        <f>ROUND(I251*H251,2)</f>
        <v>0</v>
      </c>
      <c r="BL251" s="17" t="s">
        <v>159</v>
      </c>
      <c r="BM251" s="142" t="s">
        <v>422</v>
      </c>
    </row>
    <row r="252" spans="2:65" s="1" customFormat="1" ht="19.5" x14ac:dyDescent="0.2">
      <c r="B252" s="32"/>
      <c r="D252" s="149" t="s">
        <v>409</v>
      </c>
      <c r="F252" s="179" t="s">
        <v>410</v>
      </c>
      <c r="L252" s="32"/>
      <c r="M252" s="147"/>
      <c r="T252" s="53"/>
      <c r="AT252" s="17" t="s">
        <v>409</v>
      </c>
      <c r="AU252" s="17" t="s">
        <v>81</v>
      </c>
    </row>
    <row r="253" spans="2:65" s="1" customFormat="1" ht="16.5" customHeight="1" x14ac:dyDescent="0.2">
      <c r="B253" s="32"/>
      <c r="C253" s="131" t="s">
        <v>423</v>
      </c>
      <c r="D253" s="131" t="s">
        <v>154</v>
      </c>
      <c r="E253" s="132" t="s">
        <v>424</v>
      </c>
      <c r="F253" s="133" t="s">
        <v>425</v>
      </c>
      <c r="G253" s="134" t="s">
        <v>400</v>
      </c>
      <c r="H253" s="135">
        <v>1</v>
      </c>
      <c r="I253" s="270">
        <v>30000</v>
      </c>
      <c r="J253" s="137">
        <f>ROUND(I253*H253,2)</f>
        <v>30000</v>
      </c>
      <c r="K253" s="133" t="s">
        <v>19</v>
      </c>
      <c r="L253" s="32"/>
      <c r="M253" s="138" t="s">
        <v>19</v>
      </c>
      <c r="N253" s="139" t="s">
        <v>43</v>
      </c>
      <c r="P253" s="140">
        <f>O253*H253</f>
        <v>0</v>
      </c>
      <c r="Q253" s="140">
        <v>0</v>
      </c>
      <c r="R253" s="140">
        <f>Q253*H253</f>
        <v>0</v>
      </c>
      <c r="S253" s="140">
        <v>0</v>
      </c>
      <c r="T253" s="141">
        <f>S253*H253</f>
        <v>0</v>
      </c>
      <c r="AR253" s="142" t="s">
        <v>159</v>
      </c>
      <c r="AT253" s="142" t="s">
        <v>154</v>
      </c>
      <c r="AU253" s="142" t="s">
        <v>81</v>
      </c>
      <c r="AY253" s="17" t="s">
        <v>152</v>
      </c>
      <c r="BE253" s="143">
        <f>IF(N253="základní",J253,0)</f>
        <v>30000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7" t="s">
        <v>79</v>
      </c>
      <c r="BK253" s="143">
        <f>ROUND(I253*H253,2)</f>
        <v>30000</v>
      </c>
      <c r="BL253" s="17" t="s">
        <v>159</v>
      </c>
      <c r="BM253" s="142" t="s">
        <v>426</v>
      </c>
    </row>
    <row r="254" spans="2:65" s="12" customFormat="1" x14ac:dyDescent="0.2">
      <c r="B254" s="148"/>
      <c r="D254" s="149" t="s">
        <v>163</v>
      </c>
      <c r="E254" s="150" t="s">
        <v>19</v>
      </c>
      <c r="F254" s="151" t="s">
        <v>403</v>
      </c>
      <c r="H254" s="150" t="s">
        <v>19</v>
      </c>
      <c r="I254" s="152"/>
      <c r="L254" s="148"/>
      <c r="M254" s="153"/>
      <c r="T254" s="154"/>
      <c r="AT254" s="150" t="s">
        <v>163</v>
      </c>
      <c r="AU254" s="150" t="s">
        <v>81</v>
      </c>
      <c r="AV254" s="12" t="s">
        <v>79</v>
      </c>
      <c r="AW254" s="12" t="s">
        <v>33</v>
      </c>
      <c r="AX254" s="12" t="s">
        <v>72</v>
      </c>
      <c r="AY254" s="150" t="s">
        <v>152</v>
      </c>
    </row>
    <row r="255" spans="2:65" s="13" customFormat="1" x14ac:dyDescent="0.2">
      <c r="B255" s="155"/>
      <c r="D255" s="149" t="s">
        <v>163</v>
      </c>
      <c r="E255" s="156" t="s">
        <v>19</v>
      </c>
      <c r="F255" s="157" t="s">
        <v>79</v>
      </c>
      <c r="H255" s="158">
        <v>1</v>
      </c>
      <c r="I255" s="159"/>
      <c r="L255" s="155"/>
      <c r="M255" s="160"/>
      <c r="T255" s="161"/>
      <c r="AT255" s="156" t="s">
        <v>163</v>
      </c>
      <c r="AU255" s="156" t="s">
        <v>81</v>
      </c>
      <c r="AV255" s="13" t="s">
        <v>81</v>
      </c>
      <c r="AW255" s="13" t="s">
        <v>33</v>
      </c>
      <c r="AX255" s="13" t="s">
        <v>79</v>
      </c>
      <c r="AY255" s="156" t="s">
        <v>152</v>
      </c>
    </row>
    <row r="256" spans="2:65" s="11" customFormat="1" ht="22.9" customHeight="1" x14ac:dyDescent="0.2">
      <c r="B256" s="119"/>
      <c r="D256" s="120" t="s">
        <v>71</v>
      </c>
      <c r="E256" s="129" t="s">
        <v>427</v>
      </c>
      <c r="F256" s="129" t="s">
        <v>428</v>
      </c>
      <c r="I256" s="122"/>
      <c r="J256" s="130">
        <f>BK256</f>
        <v>0</v>
      </c>
      <c r="L256" s="119"/>
      <c r="M256" s="124"/>
      <c r="P256" s="125">
        <f>SUM(P257:P274)</f>
        <v>0</v>
      </c>
      <c r="R256" s="125">
        <f>SUM(R257:R274)</f>
        <v>0</v>
      </c>
      <c r="T256" s="126">
        <f>SUM(T257:T274)</f>
        <v>0</v>
      </c>
      <c r="AR256" s="120" t="s">
        <v>79</v>
      </c>
      <c r="AT256" s="127" t="s">
        <v>71</v>
      </c>
      <c r="AU256" s="127" t="s">
        <v>79</v>
      </c>
      <c r="AY256" s="120" t="s">
        <v>152</v>
      </c>
      <c r="BK256" s="128">
        <f>SUM(BK257:BK274)</f>
        <v>0</v>
      </c>
    </row>
    <row r="257" spans="2:65" s="1" customFormat="1" ht="24.2" customHeight="1" x14ac:dyDescent="0.2">
      <c r="B257" s="32"/>
      <c r="C257" s="131" t="s">
        <v>429</v>
      </c>
      <c r="D257" s="131" t="s">
        <v>154</v>
      </c>
      <c r="E257" s="132" t="s">
        <v>430</v>
      </c>
      <c r="F257" s="133" t="s">
        <v>431</v>
      </c>
      <c r="G257" s="134" t="s">
        <v>231</v>
      </c>
      <c r="H257" s="135">
        <v>37.984999999999999</v>
      </c>
      <c r="I257" s="136"/>
      <c r="J257" s="137">
        <f>ROUND(I257*H257,2)</f>
        <v>0</v>
      </c>
      <c r="K257" s="133" t="s">
        <v>158</v>
      </c>
      <c r="L257" s="32"/>
      <c r="M257" s="138" t="s">
        <v>19</v>
      </c>
      <c r="N257" s="139" t="s">
        <v>43</v>
      </c>
      <c r="P257" s="140">
        <f>O257*H257</f>
        <v>0</v>
      </c>
      <c r="Q257" s="140">
        <v>0</v>
      </c>
      <c r="R257" s="140">
        <f>Q257*H257</f>
        <v>0</v>
      </c>
      <c r="S257" s="140">
        <v>0</v>
      </c>
      <c r="T257" s="141">
        <f>S257*H257</f>
        <v>0</v>
      </c>
      <c r="AR257" s="142" t="s">
        <v>159</v>
      </c>
      <c r="AT257" s="142" t="s">
        <v>154</v>
      </c>
      <c r="AU257" s="142" t="s">
        <v>81</v>
      </c>
      <c r="AY257" s="17" t="s">
        <v>152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7" t="s">
        <v>79</v>
      </c>
      <c r="BK257" s="143">
        <f>ROUND(I257*H257,2)</f>
        <v>0</v>
      </c>
      <c r="BL257" s="17" t="s">
        <v>159</v>
      </c>
      <c r="BM257" s="142" t="s">
        <v>432</v>
      </c>
    </row>
    <row r="258" spans="2:65" s="1" customFormat="1" x14ac:dyDescent="0.2">
      <c r="B258" s="32"/>
      <c r="D258" s="144" t="s">
        <v>161</v>
      </c>
      <c r="F258" s="145" t="s">
        <v>433</v>
      </c>
      <c r="I258" s="146"/>
      <c r="L258" s="32"/>
      <c r="M258" s="147"/>
      <c r="T258" s="53"/>
      <c r="AT258" s="17" t="s">
        <v>161</v>
      </c>
      <c r="AU258" s="17" t="s">
        <v>81</v>
      </c>
    </row>
    <row r="259" spans="2:65" s="1" customFormat="1" ht="24.2" customHeight="1" x14ac:dyDescent="0.2">
      <c r="B259" s="32"/>
      <c r="C259" s="131" t="s">
        <v>434</v>
      </c>
      <c r="D259" s="131" t="s">
        <v>154</v>
      </c>
      <c r="E259" s="132" t="s">
        <v>435</v>
      </c>
      <c r="F259" s="133" t="s">
        <v>436</v>
      </c>
      <c r="G259" s="134" t="s">
        <v>231</v>
      </c>
      <c r="H259" s="135">
        <v>531.79</v>
      </c>
      <c r="I259" s="136"/>
      <c r="J259" s="137">
        <f>ROUND(I259*H259,2)</f>
        <v>0</v>
      </c>
      <c r="K259" s="133" t="s">
        <v>158</v>
      </c>
      <c r="L259" s="32"/>
      <c r="M259" s="138" t="s">
        <v>19</v>
      </c>
      <c r="N259" s="139" t="s">
        <v>43</v>
      </c>
      <c r="P259" s="140">
        <f>O259*H259</f>
        <v>0</v>
      </c>
      <c r="Q259" s="140">
        <v>0</v>
      </c>
      <c r="R259" s="140">
        <f>Q259*H259</f>
        <v>0</v>
      </c>
      <c r="S259" s="140">
        <v>0</v>
      </c>
      <c r="T259" s="141">
        <f>S259*H259</f>
        <v>0</v>
      </c>
      <c r="AR259" s="142" t="s">
        <v>159</v>
      </c>
      <c r="AT259" s="142" t="s">
        <v>154</v>
      </c>
      <c r="AU259" s="142" t="s">
        <v>81</v>
      </c>
      <c r="AY259" s="17" t="s">
        <v>152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7" t="s">
        <v>79</v>
      </c>
      <c r="BK259" s="143">
        <f>ROUND(I259*H259,2)</f>
        <v>0</v>
      </c>
      <c r="BL259" s="17" t="s">
        <v>159</v>
      </c>
      <c r="BM259" s="142" t="s">
        <v>437</v>
      </c>
    </row>
    <row r="260" spans="2:65" s="1" customFormat="1" x14ac:dyDescent="0.2">
      <c r="B260" s="32"/>
      <c r="D260" s="144" t="s">
        <v>161</v>
      </c>
      <c r="F260" s="145" t="s">
        <v>438</v>
      </c>
      <c r="I260" s="146"/>
      <c r="L260" s="32"/>
      <c r="M260" s="147"/>
      <c r="T260" s="53"/>
      <c r="AT260" s="17" t="s">
        <v>161</v>
      </c>
      <c r="AU260" s="17" t="s">
        <v>81</v>
      </c>
    </row>
    <row r="261" spans="2:65" s="13" customFormat="1" x14ac:dyDescent="0.2">
      <c r="B261" s="155"/>
      <c r="D261" s="149" t="s">
        <v>163</v>
      </c>
      <c r="E261" s="156" t="s">
        <v>19</v>
      </c>
      <c r="F261" s="157" t="s">
        <v>439</v>
      </c>
      <c r="H261" s="158">
        <v>531.79</v>
      </c>
      <c r="I261" s="159"/>
      <c r="L261" s="155"/>
      <c r="M261" s="160"/>
      <c r="T261" s="161"/>
      <c r="AT261" s="156" t="s">
        <v>163</v>
      </c>
      <c r="AU261" s="156" t="s">
        <v>81</v>
      </c>
      <c r="AV261" s="13" t="s">
        <v>81</v>
      </c>
      <c r="AW261" s="13" t="s">
        <v>33</v>
      </c>
      <c r="AX261" s="13" t="s">
        <v>79</v>
      </c>
      <c r="AY261" s="156" t="s">
        <v>152</v>
      </c>
    </row>
    <row r="262" spans="2:65" s="1" customFormat="1" ht="16.5" customHeight="1" x14ac:dyDescent="0.2">
      <c r="B262" s="32"/>
      <c r="C262" s="131" t="s">
        <v>440</v>
      </c>
      <c r="D262" s="131" t="s">
        <v>154</v>
      </c>
      <c r="E262" s="132" t="s">
        <v>441</v>
      </c>
      <c r="F262" s="133" t="s">
        <v>442</v>
      </c>
      <c r="G262" s="134" t="s">
        <v>231</v>
      </c>
      <c r="H262" s="135">
        <v>37.984999999999999</v>
      </c>
      <c r="I262" s="136"/>
      <c r="J262" s="137">
        <f>ROUND(I262*H262,2)</f>
        <v>0</v>
      </c>
      <c r="K262" s="133" t="s">
        <v>158</v>
      </c>
      <c r="L262" s="32"/>
      <c r="M262" s="138" t="s">
        <v>19</v>
      </c>
      <c r="N262" s="139" t="s">
        <v>43</v>
      </c>
      <c r="P262" s="140">
        <f>O262*H262</f>
        <v>0</v>
      </c>
      <c r="Q262" s="140">
        <v>0</v>
      </c>
      <c r="R262" s="140">
        <f>Q262*H262</f>
        <v>0</v>
      </c>
      <c r="S262" s="140">
        <v>0</v>
      </c>
      <c r="T262" s="141">
        <f>S262*H262</f>
        <v>0</v>
      </c>
      <c r="AR262" s="142" t="s">
        <v>159</v>
      </c>
      <c r="AT262" s="142" t="s">
        <v>154</v>
      </c>
      <c r="AU262" s="142" t="s">
        <v>81</v>
      </c>
      <c r="AY262" s="17" t="s">
        <v>152</v>
      </c>
      <c r="BE262" s="143">
        <f>IF(N262="základní",J262,0)</f>
        <v>0</v>
      </c>
      <c r="BF262" s="143">
        <f>IF(N262="snížená",J262,0)</f>
        <v>0</v>
      </c>
      <c r="BG262" s="143">
        <f>IF(N262="zákl. přenesená",J262,0)</f>
        <v>0</v>
      </c>
      <c r="BH262" s="143">
        <f>IF(N262="sníž. přenesená",J262,0)</f>
        <v>0</v>
      </c>
      <c r="BI262" s="143">
        <f>IF(N262="nulová",J262,0)</f>
        <v>0</v>
      </c>
      <c r="BJ262" s="17" t="s">
        <v>79</v>
      </c>
      <c r="BK262" s="143">
        <f>ROUND(I262*H262,2)</f>
        <v>0</v>
      </c>
      <c r="BL262" s="17" t="s">
        <v>159</v>
      </c>
      <c r="BM262" s="142" t="s">
        <v>443</v>
      </c>
    </row>
    <row r="263" spans="2:65" s="1" customFormat="1" x14ac:dyDescent="0.2">
      <c r="B263" s="32"/>
      <c r="D263" s="144" t="s">
        <v>161</v>
      </c>
      <c r="F263" s="145" t="s">
        <v>444</v>
      </c>
      <c r="I263" s="146"/>
      <c r="L263" s="32"/>
      <c r="M263" s="147"/>
      <c r="T263" s="53"/>
      <c r="AT263" s="17" t="s">
        <v>161</v>
      </c>
      <c r="AU263" s="17" t="s">
        <v>81</v>
      </c>
    </row>
    <row r="264" spans="2:65" s="1" customFormat="1" ht="24.2" customHeight="1" x14ac:dyDescent="0.2">
      <c r="B264" s="32"/>
      <c r="C264" s="131" t="s">
        <v>445</v>
      </c>
      <c r="D264" s="131" t="s">
        <v>154</v>
      </c>
      <c r="E264" s="132" t="s">
        <v>446</v>
      </c>
      <c r="F264" s="133" t="s">
        <v>447</v>
      </c>
      <c r="G264" s="134" t="s">
        <v>231</v>
      </c>
      <c r="H264" s="135">
        <v>6.0679999999999996</v>
      </c>
      <c r="I264" s="136"/>
      <c r="J264" s="137">
        <f>ROUND(I264*H264,2)</f>
        <v>0</v>
      </c>
      <c r="K264" s="133" t="s">
        <v>158</v>
      </c>
      <c r="L264" s="32"/>
      <c r="M264" s="138" t="s">
        <v>19</v>
      </c>
      <c r="N264" s="139" t="s">
        <v>43</v>
      </c>
      <c r="P264" s="140">
        <f>O264*H264</f>
        <v>0</v>
      </c>
      <c r="Q264" s="140">
        <v>0</v>
      </c>
      <c r="R264" s="140">
        <f>Q264*H264</f>
        <v>0</v>
      </c>
      <c r="S264" s="140">
        <v>0</v>
      </c>
      <c r="T264" s="141">
        <f>S264*H264</f>
        <v>0</v>
      </c>
      <c r="AR264" s="142" t="s">
        <v>159</v>
      </c>
      <c r="AT264" s="142" t="s">
        <v>154</v>
      </c>
      <c r="AU264" s="142" t="s">
        <v>81</v>
      </c>
      <c r="AY264" s="17" t="s">
        <v>152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7" t="s">
        <v>79</v>
      </c>
      <c r="BK264" s="143">
        <f>ROUND(I264*H264,2)</f>
        <v>0</v>
      </c>
      <c r="BL264" s="17" t="s">
        <v>159</v>
      </c>
      <c r="BM264" s="142" t="s">
        <v>448</v>
      </c>
    </row>
    <row r="265" spans="2:65" s="1" customFormat="1" x14ac:dyDescent="0.2">
      <c r="B265" s="32"/>
      <c r="D265" s="144" t="s">
        <v>161</v>
      </c>
      <c r="F265" s="145" t="s">
        <v>449</v>
      </c>
      <c r="I265" s="146"/>
      <c r="L265" s="32"/>
      <c r="M265" s="147"/>
      <c r="T265" s="53"/>
      <c r="AT265" s="17" t="s">
        <v>161</v>
      </c>
      <c r="AU265" s="17" t="s">
        <v>81</v>
      </c>
    </row>
    <row r="266" spans="2:65" s="13" customFormat="1" x14ac:dyDescent="0.2">
      <c r="B266" s="155"/>
      <c r="D266" s="149" t="s">
        <v>163</v>
      </c>
      <c r="E266" s="156" t="s">
        <v>19</v>
      </c>
      <c r="F266" s="157" t="s">
        <v>450</v>
      </c>
      <c r="H266" s="158">
        <v>6.0679999999999996</v>
      </c>
      <c r="I266" s="159"/>
      <c r="L266" s="155"/>
      <c r="M266" s="160"/>
      <c r="T266" s="161"/>
      <c r="AT266" s="156" t="s">
        <v>163</v>
      </c>
      <c r="AU266" s="156" t="s">
        <v>81</v>
      </c>
      <c r="AV266" s="13" t="s">
        <v>81</v>
      </c>
      <c r="AW266" s="13" t="s">
        <v>33</v>
      </c>
      <c r="AX266" s="13" t="s">
        <v>79</v>
      </c>
      <c r="AY266" s="156" t="s">
        <v>152</v>
      </c>
    </row>
    <row r="267" spans="2:65" s="1" customFormat="1" ht="24.2" customHeight="1" x14ac:dyDescent="0.2">
      <c r="B267" s="32"/>
      <c r="C267" s="131" t="s">
        <v>451</v>
      </c>
      <c r="D267" s="131" t="s">
        <v>154</v>
      </c>
      <c r="E267" s="132" t="s">
        <v>452</v>
      </c>
      <c r="F267" s="133" t="s">
        <v>453</v>
      </c>
      <c r="G267" s="134" t="s">
        <v>231</v>
      </c>
      <c r="H267" s="135">
        <v>20.600999999999999</v>
      </c>
      <c r="I267" s="136"/>
      <c r="J267" s="137">
        <f>ROUND(I267*H267,2)</f>
        <v>0</v>
      </c>
      <c r="K267" s="133" t="s">
        <v>158</v>
      </c>
      <c r="L267" s="32"/>
      <c r="M267" s="138" t="s">
        <v>19</v>
      </c>
      <c r="N267" s="139" t="s">
        <v>43</v>
      </c>
      <c r="P267" s="140">
        <f>O267*H267</f>
        <v>0</v>
      </c>
      <c r="Q267" s="140">
        <v>0</v>
      </c>
      <c r="R267" s="140">
        <f>Q267*H267</f>
        <v>0</v>
      </c>
      <c r="S267" s="140">
        <v>0</v>
      </c>
      <c r="T267" s="141">
        <f>S267*H267</f>
        <v>0</v>
      </c>
      <c r="AR267" s="142" t="s">
        <v>159</v>
      </c>
      <c r="AT267" s="142" t="s">
        <v>154</v>
      </c>
      <c r="AU267" s="142" t="s">
        <v>81</v>
      </c>
      <c r="AY267" s="17" t="s">
        <v>152</v>
      </c>
      <c r="BE267" s="143">
        <f>IF(N267="základní",J267,0)</f>
        <v>0</v>
      </c>
      <c r="BF267" s="143">
        <f>IF(N267="snížená",J267,0)</f>
        <v>0</v>
      </c>
      <c r="BG267" s="143">
        <f>IF(N267="zákl. přenesená",J267,0)</f>
        <v>0</v>
      </c>
      <c r="BH267" s="143">
        <f>IF(N267="sníž. přenesená",J267,0)</f>
        <v>0</v>
      </c>
      <c r="BI267" s="143">
        <f>IF(N267="nulová",J267,0)</f>
        <v>0</v>
      </c>
      <c r="BJ267" s="17" t="s">
        <v>79</v>
      </c>
      <c r="BK267" s="143">
        <f>ROUND(I267*H267,2)</f>
        <v>0</v>
      </c>
      <c r="BL267" s="17" t="s">
        <v>159</v>
      </c>
      <c r="BM267" s="142" t="s">
        <v>454</v>
      </c>
    </row>
    <row r="268" spans="2:65" s="1" customFormat="1" x14ac:dyDescent="0.2">
      <c r="B268" s="32"/>
      <c r="D268" s="144" t="s">
        <v>161</v>
      </c>
      <c r="F268" s="145" t="s">
        <v>455</v>
      </c>
      <c r="I268" s="146"/>
      <c r="L268" s="32"/>
      <c r="M268" s="147"/>
      <c r="T268" s="53"/>
      <c r="AT268" s="17" t="s">
        <v>161</v>
      </c>
      <c r="AU268" s="17" t="s">
        <v>81</v>
      </c>
    </row>
    <row r="269" spans="2:65" s="1" customFormat="1" ht="24.2" customHeight="1" x14ac:dyDescent="0.2">
      <c r="B269" s="32"/>
      <c r="C269" s="131" t="s">
        <v>456</v>
      </c>
      <c r="D269" s="131" t="s">
        <v>154</v>
      </c>
      <c r="E269" s="132" t="s">
        <v>457</v>
      </c>
      <c r="F269" s="133" t="s">
        <v>235</v>
      </c>
      <c r="G269" s="134" t="s">
        <v>231</v>
      </c>
      <c r="H269" s="135">
        <v>9.4830000000000005</v>
      </c>
      <c r="I269" s="136"/>
      <c r="J269" s="137">
        <f>ROUND(I269*H269,2)</f>
        <v>0</v>
      </c>
      <c r="K269" s="133" t="s">
        <v>158</v>
      </c>
      <c r="L269" s="32"/>
      <c r="M269" s="138" t="s">
        <v>19</v>
      </c>
      <c r="N269" s="139" t="s">
        <v>43</v>
      </c>
      <c r="P269" s="140">
        <f>O269*H269</f>
        <v>0</v>
      </c>
      <c r="Q269" s="140">
        <v>0</v>
      </c>
      <c r="R269" s="140">
        <f>Q269*H269</f>
        <v>0</v>
      </c>
      <c r="S269" s="140">
        <v>0</v>
      </c>
      <c r="T269" s="141">
        <f>S269*H269</f>
        <v>0</v>
      </c>
      <c r="AR269" s="142" t="s">
        <v>159</v>
      </c>
      <c r="AT269" s="142" t="s">
        <v>154</v>
      </c>
      <c r="AU269" s="142" t="s">
        <v>81</v>
      </c>
      <c r="AY269" s="17" t="s">
        <v>152</v>
      </c>
      <c r="BE269" s="143">
        <f>IF(N269="základní",J269,0)</f>
        <v>0</v>
      </c>
      <c r="BF269" s="143">
        <f>IF(N269="snížená",J269,0)</f>
        <v>0</v>
      </c>
      <c r="BG269" s="143">
        <f>IF(N269="zákl. přenesená",J269,0)</f>
        <v>0</v>
      </c>
      <c r="BH269" s="143">
        <f>IF(N269="sníž. přenesená",J269,0)</f>
        <v>0</v>
      </c>
      <c r="BI269" s="143">
        <f>IF(N269="nulová",J269,0)</f>
        <v>0</v>
      </c>
      <c r="BJ269" s="17" t="s">
        <v>79</v>
      </c>
      <c r="BK269" s="143">
        <f>ROUND(I269*H269,2)</f>
        <v>0</v>
      </c>
      <c r="BL269" s="17" t="s">
        <v>159</v>
      </c>
      <c r="BM269" s="142" t="s">
        <v>458</v>
      </c>
    </row>
    <row r="270" spans="2:65" s="1" customFormat="1" x14ac:dyDescent="0.2">
      <c r="B270" s="32"/>
      <c r="D270" s="144" t="s">
        <v>161</v>
      </c>
      <c r="F270" s="145" t="s">
        <v>459</v>
      </c>
      <c r="I270" s="146"/>
      <c r="L270" s="32"/>
      <c r="M270" s="147"/>
      <c r="T270" s="53"/>
      <c r="AT270" s="17" t="s">
        <v>161</v>
      </c>
      <c r="AU270" s="17" t="s">
        <v>81</v>
      </c>
    </row>
    <row r="271" spans="2:65" s="13" customFormat="1" x14ac:dyDescent="0.2">
      <c r="B271" s="155"/>
      <c r="D271" s="149" t="s">
        <v>163</v>
      </c>
      <c r="E271" s="156" t="s">
        <v>19</v>
      </c>
      <c r="F271" s="157" t="s">
        <v>460</v>
      </c>
      <c r="H271" s="158">
        <v>9.4830000000000005</v>
      </c>
      <c r="I271" s="159"/>
      <c r="L271" s="155"/>
      <c r="M271" s="160"/>
      <c r="T271" s="161"/>
      <c r="AT271" s="156" t="s">
        <v>163</v>
      </c>
      <c r="AU271" s="156" t="s">
        <v>81</v>
      </c>
      <c r="AV271" s="13" t="s">
        <v>81</v>
      </c>
      <c r="AW271" s="13" t="s">
        <v>33</v>
      </c>
      <c r="AX271" s="13" t="s">
        <v>79</v>
      </c>
      <c r="AY271" s="156" t="s">
        <v>152</v>
      </c>
    </row>
    <row r="272" spans="2:65" s="1" customFormat="1" ht="24.2" customHeight="1" x14ac:dyDescent="0.2">
      <c r="B272" s="32"/>
      <c r="C272" s="131" t="s">
        <v>461</v>
      </c>
      <c r="D272" s="131" t="s">
        <v>154</v>
      </c>
      <c r="E272" s="132" t="s">
        <v>462</v>
      </c>
      <c r="F272" s="133" t="s">
        <v>463</v>
      </c>
      <c r="G272" s="134" t="s">
        <v>231</v>
      </c>
      <c r="H272" s="135">
        <v>1.833</v>
      </c>
      <c r="I272" s="136"/>
      <c r="J272" s="137">
        <f>ROUND(I272*H272,2)</f>
        <v>0</v>
      </c>
      <c r="K272" s="133" t="s">
        <v>158</v>
      </c>
      <c r="L272" s="32"/>
      <c r="M272" s="138" t="s">
        <v>19</v>
      </c>
      <c r="N272" s="139" t="s">
        <v>43</v>
      </c>
      <c r="P272" s="140">
        <f>O272*H272</f>
        <v>0</v>
      </c>
      <c r="Q272" s="140">
        <v>0</v>
      </c>
      <c r="R272" s="140">
        <f>Q272*H272</f>
        <v>0</v>
      </c>
      <c r="S272" s="140">
        <v>0</v>
      </c>
      <c r="T272" s="141">
        <f>S272*H272</f>
        <v>0</v>
      </c>
      <c r="AR272" s="142" t="s">
        <v>159</v>
      </c>
      <c r="AT272" s="142" t="s">
        <v>154</v>
      </c>
      <c r="AU272" s="142" t="s">
        <v>81</v>
      </c>
      <c r="AY272" s="17" t="s">
        <v>152</v>
      </c>
      <c r="BE272" s="143">
        <f>IF(N272="základní",J272,0)</f>
        <v>0</v>
      </c>
      <c r="BF272" s="143">
        <f>IF(N272="snížená",J272,0)</f>
        <v>0</v>
      </c>
      <c r="BG272" s="143">
        <f>IF(N272="zákl. přenesená",J272,0)</f>
        <v>0</v>
      </c>
      <c r="BH272" s="143">
        <f>IF(N272="sníž. přenesená",J272,0)</f>
        <v>0</v>
      </c>
      <c r="BI272" s="143">
        <f>IF(N272="nulová",J272,0)</f>
        <v>0</v>
      </c>
      <c r="BJ272" s="17" t="s">
        <v>79</v>
      </c>
      <c r="BK272" s="143">
        <f>ROUND(I272*H272,2)</f>
        <v>0</v>
      </c>
      <c r="BL272" s="17" t="s">
        <v>159</v>
      </c>
      <c r="BM272" s="142" t="s">
        <v>464</v>
      </c>
    </row>
    <row r="273" spans="2:65" s="1" customFormat="1" x14ac:dyDescent="0.2">
      <c r="B273" s="32"/>
      <c r="D273" s="144" t="s">
        <v>161</v>
      </c>
      <c r="F273" s="145" t="s">
        <v>465</v>
      </c>
      <c r="I273" s="146"/>
      <c r="L273" s="32"/>
      <c r="M273" s="147"/>
      <c r="T273" s="53"/>
      <c r="AT273" s="17" t="s">
        <v>161</v>
      </c>
      <c r="AU273" s="17" t="s">
        <v>81</v>
      </c>
    </row>
    <row r="274" spans="2:65" s="13" customFormat="1" x14ac:dyDescent="0.2">
      <c r="B274" s="155"/>
      <c r="D274" s="149" t="s">
        <v>163</v>
      </c>
      <c r="E274" s="156" t="s">
        <v>19</v>
      </c>
      <c r="F274" s="157" t="s">
        <v>466</v>
      </c>
      <c r="H274" s="158">
        <v>1.833</v>
      </c>
      <c r="I274" s="159"/>
      <c r="L274" s="155"/>
      <c r="M274" s="160"/>
      <c r="T274" s="161"/>
      <c r="AT274" s="156" t="s">
        <v>163</v>
      </c>
      <c r="AU274" s="156" t="s">
        <v>81</v>
      </c>
      <c r="AV274" s="13" t="s">
        <v>81</v>
      </c>
      <c r="AW274" s="13" t="s">
        <v>33</v>
      </c>
      <c r="AX274" s="13" t="s">
        <v>79</v>
      </c>
      <c r="AY274" s="156" t="s">
        <v>152</v>
      </c>
    </row>
    <row r="275" spans="2:65" s="11" customFormat="1" ht="22.9" customHeight="1" x14ac:dyDescent="0.2">
      <c r="B275" s="119"/>
      <c r="D275" s="120" t="s">
        <v>71</v>
      </c>
      <c r="E275" s="129" t="s">
        <v>467</v>
      </c>
      <c r="F275" s="129" t="s">
        <v>468</v>
      </c>
      <c r="I275" s="122"/>
      <c r="J275" s="130">
        <f>BK275</f>
        <v>0</v>
      </c>
      <c r="L275" s="119"/>
      <c r="M275" s="124"/>
      <c r="P275" s="125">
        <f>SUM(P276:P277)</f>
        <v>0</v>
      </c>
      <c r="R275" s="125">
        <f>SUM(R276:R277)</f>
        <v>0</v>
      </c>
      <c r="T275" s="126">
        <f>SUM(T276:T277)</f>
        <v>0</v>
      </c>
      <c r="AR275" s="120" t="s">
        <v>79</v>
      </c>
      <c r="AT275" s="127" t="s">
        <v>71</v>
      </c>
      <c r="AU275" s="127" t="s">
        <v>79</v>
      </c>
      <c r="AY275" s="120" t="s">
        <v>152</v>
      </c>
      <c r="BK275" s="128">
        <f>SUM(BK276:BK277)</f>
        <v>0</v>
      </c>
    </row>
    <row r="276" spans="2:65" s="1" customFormat="1" ht="24.2" customHeight="1" x14ac:dyDescent="0.2">
      <c r="B276" s="32"/>
      <c r="C276" s="131" t="s">
        <v>469</v>
      </c>
      <c r="D276" s="131" t="s">
        <v>154</v>
      </c>
      <c r="E276" s="132" t="s">
        <v>470</v>
      </c>
      <c r="F276" s="133" t="s">
        <v>471</v>
      </c>
      <c r="G276" s="134" t="s">
        <v>231</v>
      </c>
      <c r="H276" s="135">
        <v>81.858000000000004</v>
      </c>
      <c r="I276" s="136"/>
      <c r="J276" s="137">
        <f>ROUND(I276*H276,2)</f>
        <v>0</v>
      </c>
      <c r="K276" s="133" t="s">
        <v>158</v>
      </c>
      <c r="L276" s="32"/>
      <c r="M276" s="138" t="s">
        <v>19</v>
      </c>
      <c r="N276" s="139" t="s">
        <v>43</v>
      </c>
      <c r="P276" s="140">
        <f>O276*H276</f>
        <v>0</v>
      </c>
      <c r="Q276" s="140">
        <v>0</v>
      </c>
      <c r="R276" s="140">
        <f>Q276*H276</f>
        <v>0</v>
      </c>
      <c r="S276" s="140">
        <v>0</v>
      </c>
      <c r="T276" s="141">
        <f>S276*H276</f>
        <v>0</v>
      </c>
      <c r="AR276" s="142" t="s">
        <v>159</v>
      </c>
      <c r="AT276" s="142" t="s">
        <v>154</v>
      </c>
      <c r="AU276" s="142" t="s">
        <v>81</v>
      </c>
      <c r="AY276" s="17" t="s">
        <v>152</v>
      </c>
      <c r="BE276" s="143">
        <f>IF(N276="základní",J276,0)</f>
        <v>0</v>
      </c>
      <c r="BF276" s="143">
        <f>IF(N276="snížená",J276,0)</f>
        <v>0</v>
      </c>
      <c r="BG276" s="143">
        <f>IF(N276="zákl. přenesená",J276,0)</f>
        <v>0</v>
      </c>
      <c r="BH276" s="143">
        <f>IF(N276="sníž. přenesená",J276,0)</f>
        <v>0</v>
      </c>
      <c r="BI276" s="143">
        <f>IF(N276="nulová",J276,0)</f>
        <v>0</v>
      </c>
      <c r="BJ276" s="17" t="s">
        <v>79</v>
      </c>
      <c r="BK276" s="143">
        <f>ROUND(I276*H276,2)</f>
        <v>0</v>
      </c>
      <c r="BL276" s="17" t="s">
        <v>159</v>
      </c>
      <c r="BM276" s="142" t="s">
        <v>472</v>
      </c>
    </row>
    <row r="277" spans="2:65" s="1" customFormat="1" x14ac:dyDescent="0.2">
      <c r="B277" s="32"/>
      <c r="D277" s="144" t="s">
        <v>161</v>
      </c>
      <c r="F277" s="145" t="s">
        <v>473</v>
      </c>
      <c r="I277" s="146"/>
      <c r="L277" s="32"/>
      <c r="M277" s="147"/>
      <c r="T277" s="53"/>
      <c r="AT277" s="17" t="s">
        <v>161</v>
      </c>
      <c r="AU277" s="17" t="s">
        <v>81</v>
      </c>
    </row>
    <row r="278" spans="2:65" s="11" customFormat="1" ht="25.9" customHeight="1" x14ac:dyDescent="0.2">
      <c r="B278" s="119"/>
      <c r="D278" s="120" t="s">
        <v>71</v>
      </c>
      <c r="E278" s="121" t="s">
        <v>474</v>
      </c>
      <c r="F278" s="121" t="s">
        <v>475</v>
      </c>
      <c r="I278" s="122"/>
      <c r="J278" s="123">
        <f>BK278</f>
        <v>0</v>
      </c>
      <c r="L278" s="119"/>
      <c r="M278" s="124"/>
      <c r="P278" s="125">
        <f>P279+P287+P295</f>
        <v>0</v>
      </c>
      <c r="R278" s="125">
        <f>R279+R287+R295</f>
        <v>0</v>
      </c>
      <c r="T278" s="126">
        <f>T279+T287+T295</f>
        <v>0</v>
      </c>
      <c r="AR278" s="120" t="s">
        <v>183</v>
      </c>
      <c r="AT278" s="127" t="s">
        <v>71</v>
      </c>
      <c r="AU278" s="127" t="s">
        <v>72</v>
      </c>
      <c r="AY278" s="120" t="s">
        <v>152</v>
      </c>
      <c r="BK278" s="128">
        <f>BK279+BK287+BK295</f>
        <v>0</v>
      </c>
    </row>
    <row r="279" spans="2:65" s="11" customFormat="1" ht="22.9" customHeight="1" x14ac:dyDescent="0.2">
      <c r="B279" s="119"/>
      <c r="D279" s="120" t="s">
        <v>71</v>
      </c>
      <c r="E279" s="129" t="s">
        <v>476</v>
      </c>
      <c r="F279" s="129" t="s">
        <v>477</v>
      </c>
      <c r="I279" s="122"/>
      <c r="J279" s="130">
        <f>BK279</f>
        <v>0</v>
      </c>
      <c r="L279" s="119"/>
      <c r="M279" s="124"/>
      <c r="P279" s="125">
        <f>SUM(P280:P286)</f>
        <v>0</v>
      </c>
      <c r="R279" s="125">
        <f>SUM(R280:R286)</f>
        <v>0</v>
      </c>
      <c r="T279" s="126">
        <f>SUM(T280:T286)</f>
        <v>0</v>
      </c>
      <c r="AR279" s="120" t="s">
        <v>183</v>
      </c>
      <c r="AT279" s="127" t="s">
        <v>71</v>
      </c>
      <c r="AU279" s="127" t="s">
        <v>79</v>
      </c>
      <c r="AY279" s="120" t="s">
        <v>152</v>
      </c>
      <c r="BK279" s="128">
        <f>SUM(BK280:BK286)</f>
        <v>0</v>
      </c>
    </row>
    <row r="280" spans="2:65" s="1" customFormat="1" ht="16.5" customHeight="1" x14ac:dyDescent="0.2">
      <c r="B280" s="32"/>
      <c r="C280" s="131" t="s">
        <v>478</v>
      </c>
      <c r="D280" s="131" t="s">
        <v>154</v>
      </c>
      <c r="E280" s="132" t="s">
        <v>479</v>
      </c>
      <c r="F280" s="133" t="s">
        <v>480</v>
      </c>
      <c r="G280" s="134" t="s">
        <v>481</v>
      </c>
      <c r="H280" s="135">
        <v>10</v>
      </c>
      <c r="I280" s="136"/>
      <c r="J280" s="137">
        <f>ROUND(I280*H280,2)</f>
        <v>0</v>
      </c>
      <c r="K280" s="133" t="s">
        <v>19</v>
      </c>
      <c r="L280" s="32"/>
      <c r="M280" s="138" t="s">
        <v>19</v>
      </c>
      <c r="N280" s="139" t="s">
        <v>43</v>
      </c>
      <c r="P280" s="140">
        <f>O280*H280</f>
        <v>0</v>
      </c>
      <c r="Q280" s="140">
        <v>0</v>
      </c>
      <c r="R280" s="140">
        <f>Q280*H280</f>
        <v>0</v>
      </c>
      <c r="S280" s="140">
        <v>0</v>
      </c>
      <c r="T280" s="141">
        <f>S280*H280</f>
        <v>0</v>
      </c>
      <c r="AR280" s="142" t="s">
        <v>482</v>
      </c>
      <c r="AT280" s="142" t="s">
        <v>154</v>
      </c>
      <c r="AU280" s="142" t="s">
        <v>81</v>
      </c>
      <c r="AY280" s="17" t="s">
        <v>152</v>
      </c>
      <c r="BE280" s="143">
        <f>IF(N280="základní",J280,0)</f>
        <v>0</v>
      </c>
      <c r="BF280" s="143">
        <f>IF(N280="snížená",J280,0)</f>
        <v>0</v>
      </c>
      <c r="BG280" s="143">
        <f>IF(N280="zákl. přenesená",J280,0)</f>
        <v>0</v>
      </c>
      <c r="BH280" s="143">
        <f>IF(N280="sníž. přenesená",J280,0)</f>
        <v>0</v>
      </c>
      <c r="BI280" s="143">
        <f>IF(N280="nulová",J280,0)</f>
        <v>0</v>
      </c>
      <c r="BJ280" s="17" t="s">
        <v>79</v>
      </c>
      <c r="BK280" s="143">
        <f>ROUND(I280*H280,2)</f>
        <v>0</v>
      </c>
      <c r="BL280" s="17" t="s">
        <v>482</v>
      </c>
      <c r="BM280" s="142" t="s">
        <v>483</v>
      </c>
    </row>
    <row r="281" spans="2:65" s="12" customFormat="1" x14ac:dyDescent="0.2">
      <c r="B281" s="148"/>
      <c r="D281" s="149" t="s">
        <v>163</v>
      </c>
      <c r="E281" s="150" t="s">
        <v>19</v>
      </c>
      <c r="F281" s="151" t="s">
        <v>484</v>
      </c>
      <c r="H281" s="150" t="s">
        <v>19</v>
      </c>
      <c r="I281" s="152"/>
      <c r="L281" s="148"/>
      <c r="M281" s="153"/>
      <c r="T281" s="154"/>
      <c r="AT281" s="150" t="s">
        <v>163</v>
      </c>
      <c r="AU281" s="150" t="s">
        <v>81</v>
      </c>
      <c r="AV281" s="12" t="s">
        <v>79</v>
      </c>
      <c r="AW281" s="12" t="s">
        <v>33</v>
      </c>
      <c r="AX281" s="12" t="s">
        <v>72</v>
      </c>
      <c r="AY281" s="150" t="s">
        <v>152</v>
      </c>
    </row>
    <row r="282" spans="2:65" s="13" customFormat="1" x14ac:dyDescent="0.2">
      <c r="B282" s="155"/>
      <c r="D282" s="149" t="s">
        <v>163</v>
      </c>
      <c r="E282" s="156" t="s">
        <v>19</v>
      </c>
      <c r="F282" s="157" t="s">
        <v>219</v>
      </c>
      <c r="H282" s="158">
        <v>10</v>
      </c>
      <c r="I282" s="159"/>
      <c r="L282" s="155"/>
      <c r="M282" s="160"/>
      <c r="T282" s="161"/>
      <c r="AT282" s="156" t="s">
        <v>163</v>
      </c>
      <c r="AU282" s="156" t="s">
        <v>81</v>
      </c>
      <c r="AV282" s="13" t="s">
        <v>81</v>
      </c>
      <c r="AW282" s="13" t="s">
        <v>33</v>
      </c>
      <c r="AX282" s="13" t="s">
        <v>79</v>
      </c>
      <c r="AY282" s="156" t="s">
        <v>152</v>
      </c>
    </row>
    <row r="283" spans="2:65" s="1" customFormat="1" ht="16.5" customHeight="1" x14ac:dyDescent="0.2">
      <c r="B283" s="32"/>
      <c r="C283" s="131" t="s">
        <v>485</v>
      </c>
      <c r="D283" s="131" t="s">
        <v>154</v>
      </c>
      <c r="E283" s="132" t="s">
        <v>486</v>
      </c>
      <c r="F283" s="133" t="s">
        <v>487</v>
      </c>
      <c r="G283" s="134" t="s">
        <v>481</v>
      </c>
      <c r="H283" s="135">
        <v>10</v>
      </c>
      <c r="I283" s="136"/>
      <c r="J283" s="137">
        <f>ROUND(I283*H283,2)</f>
        <v>0</v>
      </c>
      <c r="K283" s="133" t="s">
        <v>19</v>
      </c>
      <c r="L283" s="32"/>
      <c r="M283" s="138" t="s">
        <v>19</v>
      </c>
      <c r="N283" s="139" t="s">
        <v>43</v>
      </c>
      <c r="P283" s="140">
        <f>O283*H283</f>
        <v>0</v>
      </c>
      <c r="Q283" s="140">
        <v>0</v>
      </c>
      <c r="R283" s="140">
        <f>Q283*H283</f>
        <v>0</v>
      </c>
      <c r="S283" s="140">
        <v>0</v>
      </c>
      <c r="T283" s="141">
        <f>S283*H283</f>
        <v>0</v>
      </c>
      <c r="AR283" s="142" t="s">
        <v>482</v>
      </c>
      <c r="AT283" s="142" t="s">
        <v>154</v>
      </c>
      <c r="AU283" s="142" t="s">
        <v>81</v>
      </c>
      <c r="AY283" s="17" t="s">
        <v>152</v>
      </c>
      <c r="BE283" s="143">
        <f>IF(N283="základní",J283,0)</f>
        <v>0</v>
      </c>
      <c r="BF283" s="143">
        <f>IF(N283="snížená",J283,0)</f>
        <v>0</v>
      </c>
      <c r="BG283" s="143">
        <f>IF(N283="zákl. přenesená",J283,0)</f>
        <v>0</v>
      </c>
      <c r="BH283" s="143">
        <f>IF(N283="sníž. přenesená",J283,0)</f>
        <v>0</v>
      </c>
      <c r="BI283" s="143">
        <f>IF(N283="nulová",J283,0)</f>
        <v>0</v>
      </c>
      <c r="BJ283" s="17" t="s">
        <v>79</v>
      </c>
      <c r="BK283" s="143">
        <f>ROUND(I283*H283,2)</f>
        <v>0</v>
      </c>
      <c r="BL283" s="17" t="s">
        <v>482</v>
      </c>
      <c r="BM283" s="142" t="s">
        <v>488</v>
      </c>
    </row>
    <row r="284" spans="2:65" s="1" customFormat="1" ht="16.5" customHeight="1" x14ac:dyDescent="0.2">
      <c r="B284" s="32"/>
      <c r="C284" s="131" t="s">
        <v>489</v>
      </c>
      <c r="D284" s="131" t="s">
        <v>154</v>
      </c>
      <c r="E284" s="132" t="s">
        <v>490</v>
      </c>
      <c r="F284" s="133" t="s">
        <v>491</v>
      </c>
      <c r="G284" s="134" t="s">
        <v>481</v>
      </c>
      <c r="H284" s="135">
        <v>10</v>
      </c>
      <c r="I284" s="136"/>
      <c r="J284" s="137">
        <f>ROUND(I284*H284,2)</f>
        <v>0</v>
      </c>
      <c r="K284" s="133" t="s">
        <v>19</v>
      </c>
      <c r="L284" s="32"/>
      <c r="M284" s="138" t="s">
        <v>19</v>
      </c>
      <c r="N284" s="139" t="s">
        <v>43</v>
      </c>
      <c r="P284" s="140">
        <f>O284*H284</f>
        <v>0</v>
      </c>
      <c r="Q284" s="140">
        <v>0</v>
      </c>
      <c r="R284" s="140">
        <f>Q284*H284</f>
        <v>0</v>
      </c>
      <c r="S284" s="140">
        <v>0</v>
      </c>
      <c r="T284" s="141">
        <f>S284*H284</f>
        <v>0</v>
      </c>
      <c r="AR284" s="142" t="s">
        <v>482</v>
      </c>
      <c r="AT284" s="142" t="s">
        <v>154</v>
      </c>
      <c r="AU284" s="142" t="s">
        <v>81</v>
      </c>
      <c r="AY284" s="17" t="s">
        <v>152</v>
      </c>
      <c r="BE284" s="143">
        <f>IF(N284="základní",J284,0)</f>
        <v>0</v>
      </c>
      <c r="BF284" s="143">
        <f>IF(N284="snížená",J284,0)</f>
        <v>0</v>
      </c>
      <c r="BG284" s="143">
        <f>IF(N284="zákl. přenesená",J284,0)</f>
        <v>0</v>
      </c>
      <c r="BH284" s="143">
        <f>IF(N284="sníž. přenesená",J284,0)</f>
        <v>0</v>
      </c>
      <c r="BI284" s="143">
        <f>IF(N284="nulová",J284,0)</f>
        <v>0</v>
      </c>
      <c r="BJ284" s="17" t="s">
        <v>79</v>
      </c>
      <c r="BK284" s="143">
        <f>ROUND(I284*H284,2)</f>
        <v>0</v>
      </c>
      <c r="BL284" s="17" t="s">
        <v>482</v>
      </c>
      <c r="BM284" s="142" t="s">
        <v>492</v>
      </c>
    </row>
    <row r="285" spans="2:65" s="12" customFormat="1" x14ac:dyDescent="0.2">
      <c r="B285" s="148"/>
      <c r="D285" s="149" t="s">
        <v>163</v>
      </c>
      <c r="E285" s="150" t="s">
        <v>19</v>
      </c>
      <c r="F285" s="151" t="s">
        <v>493</v>
      </c>
      <c r="H285" s="150" t="s">
        <v>19</v>
      </c>
      <c r="I285" s="152"/>
      <c r="L285" s="148"/>
      <c r="M285" s="153"/>
      <c r="T285" s="154"/>
      <c r="AT285" s="150" t="s">
        <v>163</v>
      </c>
      <c r="AU285" s="150" t="s">
        <v>81</v>
      </c>
      <c r="AV285" s="12" t="s">
        <v>79</v>
      </c>
      <c r="AW285" s="12" t="s">
        <v>33</v>
      </c>
      <c r="AX285" s="12" t="s">
        <v>72</v>
      </c>
      <c r="AY285" s="150" t="s">
        <v>152</v>
      </c>
    </row>
    <row r="286" spans="2:65" s="13" customFormat="1" x14ac:dyDescent="0.2">
      <c r="B286" s="155"/>
      <c r="D286" s="149" t="s">
        <v>163</v>
      </c>
      <c r="E286" s="156" t="s">
        <v>19</v>
      </c>
      <c r="F286" s="157" t="s">
        <v>219</v>
      </c>
      <c r="H286" s="158">
        <v>10</v>
      </c>
      <c r="I286" s="159"/>
      <c r="L286" s="155"/>
      <c r="M286" s="160"/>
      <c r="T286" s="161"/>
      <c r="AT286" s="156" t="s">
        <v>163</v>
      </c>
      <c r="AU286" s="156" t="s">
        <v>81</v>
      </c>
      <c r="AV286" s="13" t="s">
        <v>81</v>
      </c>
      <c r="AW286" s="13" t="s">
        <v>33</v>
      </c>
      <c r="AX286" s="13" t="s">
        <v>79</v>
      </c>
      <c r="AY286" s="156" t="s">
        <v>152</v>
      </c>
    </row>
    <row r="287" spans="2:65" s="11" customFormat="1" ht="22.9" customHeight="1" x14ac:dyDescent="0.2">
      <c r="B287" s="119"/>
      <c r="D287" s="120" t="s">
        <v>71</v>
      </c>
      <c r="E287" s="129" t="s">
        <v>494</v>
      </c>
      <c r="F287" s="129" t="s">
        <v>495</v>
      </c>
      <c r="I287" s="122"/>
      <c r="J287" s="130">
        <f>BK287</f>
        <v>0</v>
      </c>
      <c r="L287" s="119"/>
      <c r="M287" s="124"/>
      <c r="P287" s="125">
        <f>SUM(P288:P294)</f>
        <v>0</v>
      </c>
      <c r="R287" s="125">
        <f>SUM(R288:R294)</f>
        <v>0</v>
      </c>
      <c r="T287" s="126">
        <f>SUM(T288:T294)</f>
        <v>0</v>
      </c>
      <c r="AR287" s="120" t="s">
        <v>183</v>
      </c>
      <c r="AT287" s="127" t="s">
        <v>71</v>
      </c>
      <c r="AU287" s="127" t="s">
        <v>79</v>
      </c>
      <c r="AY287" s="120" t="s">
        <v>152</v>
      </c>
      <c r="BK287" s="128">
        <f>SUM(BK288:BK294)</f>
        <v>0</v>
      </c>
    </row>
    <row r="288" spans="2:65" s="1" customFormat="1" ht="16.5" customHeight="1" x14ac:dyDescent="0.2">
      <c r="B288" s="32"/>
      <c r="C288" s="131" t="s">
        <v>496</v>
      </c>
      <c r="D288" s="131" t="s">
        <v>154</v>
      </c>
      <c r="E288" s="132" t="s">
        <v>497</v>
      </c>
      <c r="F288" s="133" t="s">
        <v>498</v>
      </c>
      <c r="G288" s="134" t="s">
        <v>400</v>
      </c>
      <c r="H288" s="135">
        <v>1</v>
      </c>
      <c r="I288" s="136"/>
      <c r="J288" s="137">
        <f>ROUND(I288*H288,2)</f>
        <v>0</v>
      </c>
      <c r="K288" s="133" t="s">
        <v>19</v>
      </c>
      <c r="L288" s="32"/>
      <c r="M288" s="138" t="s">
        <v>19</v>
      </c>
      <c r="N288" s="139" t="s">
        <v>43</v>
      </c>
      <c r="P288" s="140">
        <f>O288*H288</f>
        <v>0</v>
      </c>
      <c r="Q288" s="140">
        <v>0</v>
      </c>
      <c r="R288" s="140">
        <f>Q288*H288</f>
        <v>0</v>
      </c>
      <c r="S288" s="140">
        <v>0</v>
      </c>
      <c r="T288" s="141">
        <f>S288*H288</f>
        <v>0</v>
      </c>
      <c r="AR288" s="142" t="s">
        <v>482</v>
      </c>
      <c r="AT288" s="142" t="s">
        <v>154</v>
      </c>
      <c r="AU288" s="142" t="s">
        <v>81</v>
      </c>
      <c r="AY288" s="17" t="s">
        <v>152</v>
      </c>
      <c r="BE288" s="143">
        <f>IF(N288="základní",J288,0)</f>
        <v>0</v>
      </c>
      <c r="BF288" s="143">
        <f>IF(N288="snížená",J288,0)</f>
        <v>0</v>
      </c>
      <c r="BG288" s="143">
        <f>IF(N288="zákl. přenesená",J288,0)</f>
        <v>0</v>
      </c>
      <c r="BH288" s="143">
        <f>IF(N288="sníž. přenesená",J288,0)</f>
        <v>0</v>
      </c>
      <c r="BI288" s="143">
        <f>IF(N288="nulová",J288,0)</f>
        <v>0</v>
      </c>
      <c r="BJ288" s="17" t="s">
        <v>79</v>
      </c>
      <c r="BK288" s="143">
        <f>ROUND(I288*H288,2)</f>
        <v>0</v>
      </c>
      <c r="BL288" s="17" t="s">
        <v>482</v>
      </c>
      <c r="BM288" s="142" t="s">
        <v>499</v>
      </c>
    </row>
    <row r="289" spans="2:65" s="1" customFormat="1" ht="16.5" customHeight="1" x14ac:dyDescent="0.2">
      <c r="B289" s="32"/>
      <c r="C289" s="131" t="s">
        <v>500</v>
      </c>
      <c r="D289" s="131" t="s">
        <v>154</v>
      </c>
      <c r="E289" s="132" t="s">
        <v>501</v>
      </c>
      <c r="F289" s="133" t="s">
        <v>502</v>
      </c>
      <c r="G289" s="134" t="s">
        <v>503</v>
      </c>
      <c r="H289" s="135">
        <v>1</v>
      </c>
      <c r="I289" s="136"/>
      <c r="J289" s="137">
        <f>ROUND(I289*H289,2)</f>
        <v>0</v>
      </c>
      <c r="K289" s="133" t="s">
        <v>19</v>
      </c>
      <c r="L289" s="32"/>
      <c r="M289" s="138" t="s">
        <v>19</v>
      </c>
      <c r="N289" s="139" t="s">
        <v>43</v>
      </c>
      <c r="P289" s="140">
        <f>O289*H289</f>
        <v>0</v>
      </c>
      <c r="Q289" s="140">
        <v>0</v>
      </c>
      <c r="R289" s="140">
        <f>Q289*H289</f>
        <v>0</v>
      </c>
      <c r="S289" s="140">
        <v>0</v>
      </c>
      <c r="T289" s="141">
        <f>S289*H289</f>
        <v>0</v>
      </c>
      <c r="AR289" s="142" t="s">
        <v>482</v>
      </c>
      <c r="AT289" s="142" t="s">
        <v>154</v>
      </c>
      <c r="AU289" s="142" t="s">
        <v>81</v>
      </c>
      <c r="AY289" s="17" t="s">
        <v>152</v>
      </c>
      <c r="BE289" s="143">
        <f>IF(N289="základní",J289,0)</f>
        <v>0</v>
      </c>
      <c r="BF289" s="143">
        <f>IF(N289="snížená",J289,0)</f>
        <v>0</v>
      </c>
      <c r="BG289" s="143">
        <f>IF(N289="zákl. přenesená",J289,0)</f>
        <v>0</v>
      </c>
      <c r="BH289" s="143">
        <f>IF(N289="sníž. přenesená",J289,0)</f>
        <v>0</v>
      </c>
      <c r="BI289" s="143">
        <f>IF(N289="nulová",J289,0)</f>
        <v>0</v>
      </c>
      <c r="BJ289" s="17" t="s">
        <v>79</v>
      </c>
      <c r="BK289" s="143">
        <f>ROUND(I289*H289,2)</f>
        <v>0</v>
      </c>
      <c r="BL289" s="17" t="s">
        <v>482</v>
      </c>
      <c r="BM289" s="142" t="s">
        <v>504</v>
      </c>
    </row>
    <row r="290" spans="2:65" s="13" customFormat="1" x14ac:dyDescent="0.2">
      <c r="B290" s="155"/>
      <c r="D290" s="149" t="s">
        <v>163</v>
      </c>
      <c r="E290" s="156" t="s">
        <v>19</v>
      </c>
      <c r="F290" s="157" t="s">
        <v>79</v>
      </c>
      <c r="H290" s="158">
        <v>1</v>
      </c>
      <c r="I290" s="159"/>
      <c r="L290" s="155"/>
      <c r="M290" s="160"/>
      <c r="T290" s="161"/>
      <c r="AT290" s="156" t="s">
        <v>163</v>
      </c>
      <c r="AU290" s="156" t="s">
        <v>81</v>
      </c>
      <c r="AV290" s="13" t="s">
        <v>81</v>
      </c>
      <c r="AW290" s="13" t="s">
        <v>33</v>
      </c>
      <c r="AX290" s="13" t="s">
        <v>79</v>
      </c>
      <c r="AY290" s="156" t="s">
        <v>152</v>
      </c>
    </row>
    <row r="291" spans="2:65" s="1" customFormat="1" ht="16.5" customHeight="1" x14ac:dyDescent="0.2">
      <c r="B291" s="32"/>
      <c r="C291" s="131" t="s">
        <v>505</v>
      </c>
      <c r="D291" s="131" t="s">
        <v>154</v>
      </c>
      <c r="E291" s="132" t="s">
        <v>506</v>
      </c>
      <c r="F291" s="133" t="s">
        <v>507</v>
      </c>
      <c r="G291" s="134" t="s">
        <v>503</v>
      </c>
      <c r="H291" s="135">
        <v>1</v>
      </c>
      <c r="I291" s="136"/>
      <c r="J291" s="137">
        <f>ROUND(I291*H291,2)</f>
        <v>0</v>
      </c>
      <c r="K291" s="133" t="s">
        <v>19</v>
      </c>
      <c r="L291" s="32"/>
      <c r="M291" s="138" t="s">
        <v>19</v>
      </c>
      <c r="N291" s="139" t="s">
        <v>43</v>
      </c>
      <c r="P291" s="140">
        <f>O291*H291</f>
        <v>0</v>
      </c>
      <c r="Q291" s="140">
        <v>0</v>
      </c>
      <c r="R291" s="140">
        <f>Q291*H291</f>
        <v>0</v>
      </c>
      <c r="S291" s="140">
        <v>0</v>
      </c>
      <c r="T291" s="141">
        <f>S291*H291</f>
        <v>0</v>
      </c>
      <c r="AR291" s="142" t="s">
        <v>482</v>
      </c>
      <c r="AT291" s="142" t="s">
        <v>154</v>
      </c>
      <c r="AU291" s="142" t="s">
        <v>81</v>
      </c>
      <c r="AY291" s="17" t="s">
        <v>152</v>
      </c>
      <c r="BE291" s="143">
        <f>IF(N291="základní",J291,0)</f>
        <v>0</v>
      </c>
      <c r="BF291" s="143">
        <f>IF(N291="snížená",J291,0)</f>
        <v>0</v>
      </c>
      <c r="BG291" s="143">
        <f>IF(N291="zákl. přenesená",J291,0)</f>
        <v>0</v>
      </c>
      <c r="BH291" s="143">
        <f>IF(N291="sníž. přenesená",J291,0)</f>
        <v>0</v>
      </c>
      <c r="BI291" s="143">
        <f>IF(N291="nulová",J291,0)</f>
        <v>0</v>
      </c>
      <c r="BJ291" s="17" t="s">
        <v>79</v>
      </c>
      <c r="BK291" s="143">
        <f>ROUND(I291*H291,2)</f>
        <v>0</v>
      </c>
      <c r="BL291" s="17" t="s">
        <v>482</v>
      </c>
      <c r="BM291" s="142" t="s">
        <v>508</v>
      </c>
    </row>
    <row r="292" spans="2:65" s="12" customFormat="1" x14ac:dyDescent="0.2">
      <c r="B292" s="148"/>
      <c r="D292" s="149" t="s">
        <v>163</v>
      </c>
      <c r="E292" s="150" t="s">
        <v>19</v>
      </c>
      <c r="F292" s="151" t="s">
        <v>509</v>
      </c>
      <c r="H292" s="150" t="s">
        <v>19</v>
      </c>
      <c r="I292" s="152"/>
      <c r="L292" s="148"/>
      <c r="M292" s="153"/>
      <c r="T292" s="154"/>
      <c r="AT292" s="150" t="s">
        <v>163</v>
      </c>
      <c r="AU292" s="150" t="s">
        <v>81</v>
      </c>
      <c r="AV292" s="12" t="s">
        <v>79</v>
      </c>
      <c r="AW292" s="12" t="s">
        <v>33</v>
      </c>
      <c r="AX292" s="12" t="s">
        <v>72</v>
      </c>
      <c r="AY292" s="150" t="s">
        <v>152</v>
      </c>
    </row>
    <row r="293" spans="2:65" s="13" customFormat="1" x14ac:dyDescent="0.2">
      <c r="B293" s="155"/>
      <c r="D293" s="149" t="s">
        <v>163</v>
      </c>
      <c r="E293" s="156" t="s">
        <v>19</v>
      </c>
      <c r="F293" s="157" t="s">
        <v>79</v>
      </c>
      <c r="H293" s="158">
        <v>1</v>
      </c>
      <c r="I293" s="159"/>
      <c r="L293" s="155"/>
      <c r="M293" s="160"/>
      <c r="T293" s="161"/>
      <c r="AT293" s="156" t="s">
        <v>163</v>
      </c>
      <c r="AU293" s="156" t="s">
        <v>81</v>
      </c>
      <c r="AV293" s="13" t="s">
        <v>81</v>
      </c>
      <c r="AW293" s="13" t="s">
        <v>33</v>
      </c>
      <c r="AX293" s="13" t="s">
        <v>79</v>
      </c>
      <c r="AY293" s="156" t="s">
        <v>152</v>
      </c>
    </row>
    <row r="294" spans="2:65" s="1" customFormat="1" ht="16.5" customHeight="1" x14ac:dyDescent="0.2">
      <c r="B294" s="32"/>
      <c r="C294" s="131" t="s">
        <v>510</v>
      </c>
      <c r="D294" s="131" t="s">
        <v>154</v>
      </c>
      <c r="E294" s="132" t="s">
        <v>511</v>
      </c>
      <c r="F294" s="133" t="s">
        <v>512</v>
      </c>
      <c r="G294" s="134" t="s">
        <v>407</v>
      </c>
      <c r="H294" s="135">
        <v>1</v>
      </c>
      <c r="I294" s="136"/>
      <c r="J294" s="137">
        <f>ROUND(I294*H294,2)</f>
        <v>0</v>
      </c>
      <c r="K294" s="133" t="s">
        <v>19</v>
      </c>
      <c r="L294" s="32"/>
      <c r="M294" s="138" t="s">
        <v>19</v>
      </c>
      <c r="N294" s="139" t="s">
        <v>43</v>
      </c>
      <c r="P294" s="140">
        <f>O294*H294</f>
        <v>0</v>
      </c>
      <c r="Q294" s="140">
        <v>0</v>
      </c>
      <c r="R294" s="140">
        <f>Q294*H294</f>
        <v>0</v>
      </c>
      <c r="S294" s="140">
        <v>0</v>
      </c>
      <c r="T294" s="141">
        <f>S294*H294</f>
        <v>0</v>
      </c>
      <c r="AR294" s="142" t="s">
        <v>482</v>
      </c>
      <c r="AT294" s="142" t="s">
        <v>154</v>
      </c>
      <c r="AU294" s="142" t="s">
        <v>81</v>
      </c>
      <c r="AY294" s="17" t="s">
        <v>152</v>
      </c>
      <c r="BE294" s="143">
        <f>IF(N294="základní",J294,0)</f>
        <v>0</v>
      </c>
      <c r="BF294" s="143">
        <f>IF(N294="snížená",J294,0)</f>
        <v>0</v>
      </c>
      <c r="BG294" s="143">
        <f>IF(N294="zákl. přenesená",J294,0)</f>
        <v>0</v>
      </c>
      <c r="BH294" s="143">
        <f>IF(N294="sníž. přenesená",J294,0)</f>
        <v>0</v>
      </c>
      <c r="BI294" s="143">
        <f>IF(N294="nulová",J294,0)</f>
        <v>0</v>
      </c>
      <c r="BJ294" s="17" t="s">
        <v>79</v>
      </c>
      <c r="BK294" s="143">
        <f>ROUND(I294*H294,2)</f>
        <v>0</v>
      </c>
      <c r="BL294" s="17" t="s">
        <v>482</v>
      </c>
      <c r="BM294" s="142" t="s">
        <v>513</v>
      </c>
    </row>
    <row r="295" spans="2:65" s="11" customFormat="1" ht="22.9" customHeight="1" x14ac:dyDescent="0.2">
      <c r="B295" s="119"/>
      <c r="D295" s="120" t="s">
        <v>71</v>
      </c>
      <c r="E295" s="129" t="s">
        <v>514</v>
      </c>
      <c r="F295" s="129" t="s">
        <v>515</v>
      </c>
      <c r="I295" s="122"/>
      <c r="J295" s="130">
        <f>BK295</f>
        <v>0</v>
      </c>
      <c r="L295" s="119"/>
      <c r="M295" s="124"/>
      <c r="P295" s="125">
        <f>P296</f>
        <v>0</v>
      </c>
      <c r="R295" s="125">
        <f>R296</f>
        <v>0</v>
      </c>
      <c r="T295" s="126">
        <f>T296</f>
        <v>0</v>
      </c>
      <c r="AR295" s="120" t="s">
        <v>183</v>
      </c>
      <c r="AT295" s="127" t="s">
        <v>71</v>
      </c>
      <c r="AU295" s="127" t="s">
        <v>79</v>
      </c>
      <c r="AY295" s="120" t="s">
        <v>152</v>
      </c>
      <c r="BK295" s="128">
        <f>BK296</f>
        <v>0</v>
      </c>
    </row>
    <row r="296" spans="2:65" s="1" customFormat="1" ht="16.5" customHeight="1" x14ac:dyDescent="0.2">
      <c r="B296" s="32"/>
      <c r="C296" s="131" t="s">
        <v>516</v>
      </c>
      <c r="D296" s="131" t="s">
        <v>154</v>
      </c>
      <c r="E296" s="132" t="s">
        <v>517</v>
      </c>
      <c r="F296" s="133" t="s">
        <v>518</v>
      </c>
      <c r="G296" s="134" t="s">
        <v>400</v>
      </c>
      <c r="H296" s="135">
        <v>2</v>
      </c>
      <c r="I296" s="136"/>
      <c r="J296" s="137">
        <f>ROUND(I296*H296,2)</f>
        <v>0</v>
      </c>
      <c r="K296" s="133" t="s">
        <v>19</v>
      </c>
      <c r="L296" s="32"/>
      <c r="M296" s="180" t="s">
        <v>19</v>
      </c>
      <c r="N296" s="181" t="s">
        <v>43</v>
      </c>
      <c r="O296" s="182"/>
      <c r="P296" s="183">
        <f>O296*H296</f>
        <v>0</v>
      </c>
      <c r="Q296" s="183">
        <v>0</v>
      </c>
      <c r="R296" s="183">
        <f>Q296*H296</f>
        <v>0</v>
      </c>
      <c r="S296" s="183">
        <v>0</v>
      </c>
      <c r="T296" s="184">
        <f>S296*H296</f>
        <v>0</v>
      </c>
      <c r="AR296" s="142" t="s">
        <v>482</v>
      </c>
      <c r="AT296" s="142" t="s">
        <v>154</v>
      </c>
      <c r="AU296" s="142" t="s">
        <v>81</v>
      </c>
      <c r="AY296" s="17" t="s">
        <v>152</v>
      </c>
      <c r="BE296" s="143">
        <f>IF(N296="základní",J296,0)</f>
        <v>0</v>
      </c>
      <c r="BF296" s="143">
        <f>IF(N296="snížená",J296,0)</f>
        <v>0</v>
      </c>
      <c r="BG296" s="143">
        <f>IF(N296="zákl. přenesená",J296,0)</f>
        <v>0</v>
      </c>
      <c r="BH296" s="143">
        <f>IF(N296="sníž. přenesená",J296,0)</f>
        <v>0</v>
      </c>
      <c r="BI296" s="143">
        <f>IF(N296="nulová",J296,0)</f>
        <v>0</v>
      </c>
      <c r="BJ296" s="17" t="s">
        <v>79</v>
      </c>
      <c r="BK296" s="143">
        <f>ROUND(I296*H296,2)</f>
        <v>0</v>
      </c>
      <c r="BL296" s="17" t="s">
        <v>482</v>
      </c>
      <c r="BM296" s="142" t="s">
        <v>519</v>
      </c>
    </row>
    <row r="297" spans="2:65" s="1" customFormat="1" ht="6.95" customHeight="1" x14ac:dyDescent="0.2">
      <c r="B297" s="41"/>
      <c r="C297" s="42"/>
      <c r="D297" s="42"/>
      <c r="E297" s="42"/>
      <c r="F297" s="42"/>
      <c r="G297" s="42"/>
      <c r="H297" s="42"/>
      <c r="I297" s="42"/>
      <c r="J297" s="42"/>
      <c r="K297" s="42"/>
      <c r="L297" s="32"/>
    </row>
  </sheetData>
  <sheetProtection algorithmName="SHA-512" hashValue="Rk7XiOr+HtKOspUPtRkT/52FJal+envDsjYzbMIJbXE9IEq5HkP1KEl7oH1AhWnM2DsMRafHfb+cOjWGp4ixOw==" saltValue="pDFa15dyJBXrZdsjNY4T0A==" spinCount="100000" sheet="1" objects="1" scenarios="1" formatColumns="0" formatRows="0" autoFilter="0"/>
  <autoFilter ref="C95:K296" xr:uid="{00000000-0009-0000-0000-000001000000}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hyperlinks>
    <hyperlink ref="F100" r:id="rId1" xr:uid="{00000000-0004-0000-0100-000000000000}"/>
    <hyperlink ref="F104" r:id="rId2" xr:uid="{00000000-0004-0000-0100-000001000000}"/>
    <hyperlink ref="F108" r:id="rId3" xr:uid="{00000000-0004-0000-0100-000002000000}"/>
    <hyperlink ref="F112" r:id="rId4" xr:uid="{00000000-0004-0000-0100-000003000000}"/>
    <hyperlink ref="F115" r:id="rId5" xr:uid="{00000000-0004-0000-0100-000004000000}"/>
    <hyperlink ref="F123" r:id="rId6" xr:uid="{00000000-0004-0000-0100-000005000000}"/>
    <hyperlink ref="F127" r:id="rId7" xr:uid="{00000000-0004-0000-0100-000006000000}"/>
    <hyperlink ref="F130" r:id="rId8" xr:uid="{00000000-0004-0000-0100-000007000000}"/>
    <hyperlink ref="F133" r:id="rId9" xr:uid="{00000000-0004-0000-0100-000008000000}"/>
    <hyperlink ref="F135" r:id="rId10" xr:uid="{00000000-0004-0000-0100-000009000000}"/>
    <hyperlink ref="F144" r:id="rId11" xr:uid="{00000000-0004-0000-0100-00000A000000}"/>
    <hyperlink ref="F147" r:id="rId12" xr:uid="{00000000-0004-0000-0100-00000B000000}"/>
    <hyperlink ref="F150" r:id="rId13" xr:uid="{00000000-0004-0000-0100-00000C000000}"/>
    <hyperlink ref="F159" r:id="rId14" xr:uid="{00000000-0004-0000-0100-00000D000000}"/>
    <hyperlink ref="F164" r:id="rId15" xr:uid="{00000000-0004-0000-0100-00000E000000}"/>
    <hyperlink ref="F171" r:id="rId16" xr:uid="{00000000-0004-0000-0100-00000F000000}"/>
    <hyperlink ref="F178" r:id="rId17" xr:uid="{00000000-0004-0000-0100-000010000000}"/>
    <hyperlink ref="F181" r:id="rId18" xr:uid="{00000000-0004-0000-0100-000011000000}"/>
    <hyperlink ref="F184" r:id="rId19" xr:uid="{00000000-0004-0000-0100-000012000000}"/>
    <hyperlink ref="F188" r:id="rId20" xr:uid="{00000000-0004-0000-0100-000013000000}"/>
    <hyperlink ref="F192" r:id="rId21" xr:uid="{00000000-0004-0000-0100-000014000000}"/>
    <hyperlink ref="F196" r:id="rId22" xr:uid="{00000000-0004-0000-0100-000015000000}"/>
    <hyperlink ref="F200" r:id="rId23" xr:uid="{00000000-0004-0000-0100-000016000000}"/>
    <hyperlink ref="F204" r:id="rId24" xr:uid="{00000000-0004-0000-0100-000017000000}"/>
    <hyperlink ref="F211" r:id="rId25" xr:uid="{00000000-0004-0000-0100-000018000000}"/>
    <hyperlink ref="F213" r:id="rId26" xr:uid="{00000000-0004-0000-0100-000019000000}"/>
    <hyperlink ref="F215" r:id="rId27" xr:uid="{00000000-0004-0000-0100-00001A000000}"/>
    <hyperlink ref="F226" r:id="rId28" xr:uid="{00000000-0004-0000-0100-00001B000000}"/>
    <hyperlink ref="F232" r:id="rId29" xr:uid="{00000000-0004-0000-0100-00001C000000}"/>
    <hyperlink ref="F234" r:id="rId30" xr:uid="{00000000-0004-0000-0100-00001D000000}"/>
    <hyperlink ref="F239" r:id="rId31" xr:uid="{00000000-0004-0000-0100-00001E000000}"/>
    <hyperlink ref="F258" r:id="rId32" xr:uid="{00000000-0004-0000-0100-00001F000000}"/>
    <hyperlink ref="F260" r:id="rId33" xr:uid="{00000000-0004-0000-0100-000020000000}"/>
    <hyperlink ref="F263" r:id="rId34" xr:uid="{00000000-0004-0000-0100-000021000000}"/>
    <hyperlink ref="F265" r:id="rId35" xr:uid="{00000000-0004-0000-0100-000022000000}"/>
    <hyperlink ref="F268" r:id="rId36" xr:uid="{00000000-0004-0000-0100-000023000000}"/>
    <hyperlink ref="F270" r:id="rId37" xr:uid="{00000000-0004-0000-0100-000024000000}"/>
    <hyperlink ref="F273" r:id="rId38" xr:uid="{00000000-0004-0000-0100-000025000000}"/>
    <hyperlink ref="F277" r:id="rId39" xr:uid="{00000000-0004-0000-0100-00002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00"/>
  <sheetViews>
    <sheetView showGridLines="0" topLeftCell="A244" workbookViewId="0">
      <selection activeCell="J270" sqref="J270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89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5" customHeight="1" x14ac:dyDescent="0.2">
      <c r="B4" s="20"/>
      <c r="D4" s="21" t="s">
        <v>117</v>
      </c>
      <c r="L4" s="20"/>
      <c r="M4" s="90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14" t="str">
        <f>'Rekapitulace stavby'!K6</f>
        <v>Polopodzemní kontejnery Kamenná - V. etapa</v>
      </c>
      <c r="F7" s="315"/>
      <c r="G7" s="315"/>
      <c r="H7" s="315"/>
      <c r="L7" s="20"/>
    </row>
    <row r="8" spans="2:46" ht="12" customHeight="1" x14ac:dyDescent="0.2">
      <c r="B8" s="20"/>
      <c r="D8" s="27" t="s">
        <v>118</v>
      </c>
      <c r="L8" s="20"/>
    </row>
    <row r="9" spans="2:46" s="1" customFormat="1" ht="16.5" customHeight="1" x14ac:dyDescent="0.2">
      <c r="B9" s="32"/>
      <c r="E9" s="314" t="s">
        <v>119</v>
      </c>
      <c r="F9" s="313"/>
      <c r="G9" s="313"/>
      <c r="H9" s="313"/>
      <c r="L9" s="32"/>
    </row>
    <row r="10" spans="2:46" s="1" customFormat="1" ht="12" customHeight="1" x14ac:dyDescent="0.2">
      <c r="B10" s="32"/>
      <c r="D10" s="27" t="s">
        <v>120</v>
      </c>
      <c r="L10" s="32"/>
    </row>
    <row r="11" spans="2:46" s="1" customFormat="1" ht="16.5" customHeight="1" x14ac:dyDescent="0.2">
      <c r="B11" s="32"/>
      <c r="E11" s="306" t="s">
        <v>520</v>
      </c>
      <c r="F11" s="313"/>
      <c r="G11" s="313"/>
      <c r="H11" s="313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20. 10. 2025</v>
      </c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25</v>
      </c>
      <c r="I16" s="27" t="s">
        <v>26</v>
      </c>
      <c r="J16" s="25" t="s">
        <v>19</v>
      </c>
      <c r="L16" s="32"/>
    </row>
    <row r="17" spans="2:12" s="1" customFormat="1" ht="18" customHeight="1" x14ac:dyDescent="0.2">
      <c r="B17" s="32"/>
      <c r="E17" s="25" t="s">
        <v>27</v>
      </c>
      <c r="I17" s="27" t="s">
        <v>28</v>
      </c>
      <c r="J17" s="25" t="s">
        <v>19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29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6" t="str">
        <f>'Rekapitulace stavby'!E14</f>
        <v>Vyplň údaj</v>
      </c>
      <c r="F20" s="298"/>
      <c r="G20" s="298"/>
      <c r="H20" s="298"/>
      <c r="I20" s="27" t="s">
        <v>28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31</v>
      </c>
      <c r="I22" s="27" t="s">
        <v>26</v>
      </c>
      <c r="J22" s="25" t="s">
        <v>19</v>
      </c>
      <c r="L22" s="32"/>
    </row>
    <row r="23" spans="2:12" s="1" customFormat="1" ht="18" customHeight="1" x14ac:dyDescent="0.2">
      <c r="B23" s="32"/>
      <c r="E23" s="25" t="s">
        <v>32</v>
      </c>
      <c r="I23" s="27" t="s">
        <v>28</v>
      </c>
      <c r="J23" s="25" t="s">
        <v>19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34</v>
      </c>
      <c r="I25" s="27" t="s">
        <v>26</v>
      </c>
      <c r="J25" s="25" t="s">
        <v>19</v>
      </c>
      <c r="L25" s="32"/>
    </row>
    <row r="26" spans="2:12" s="1" customFormat="1" ht="18" customHeight="1" x14ac:dyDescent="0.2">
      <c r="B26" s="32"/>
      <c r="E26" s="25" t="s">
        <v>35</v>
      </c>
      <c r="I26" s="27" t="s">
        <v>28</v>
      </c>
      <c r="J26" s="25" t="s">
        <v>19</v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36</v>
      </c>
      <c r="L28" s="32"/>
    </row>
    <row r="29" spans="2:12" s="7" customFormat="1" ht="16.5" customHeight="1" x14ac:dyDescent="0.2">
      <c r="B29" s="91"/>
      <c r="E29" s="302" t="s">
        <v>19</v>
      </c>
      <c r="F29" s="302"/>
      <c r="G29" s="302"/>
      <c r="H29" s="302"/>
      <c r="L29" s="91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 x14ac:dyDescent="0.2">
      <c r="B32" s="32"/>
      <c r="D32" s="92" t="s">
        <v>38</v>
      </c>
      <c r="J32" s="63">
        <f>ROUND(J96, 2)</f>
        <v>60000</v>
      </c>
      <c r="L32" s="32"/>
    </row>
    <row r="33" spans="2:12" s="1" customFormat="1" ht="6.95" customHeight="1" x14ac:dyDescent="0.2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 x14ac:dyDescent="0.2">
      <c r="B34" s="32"/>
      <c r="F34" s="35" t="s">
        <v>40</v>
      </c>
      <c r="I34" s="35" t="s">
        <v>39</v>
      </c>
      <c r="J34" s="35" t="s">
        <v>41</v>
      </c>
      <c r="L34" s="32"/>
    </row>
    <row r="35" spans="2:12" s="1" customFormat="1" ht="14.45" customHeight="1" x14ac:dyDescent="0.2">
      <c r="B35" s="32"/>
      <c r="D35" s="52" t="s">
        <v>42</v>
      </c>
      <c r="E35" s="27" t="s">
        <v>43</v>
      </c>
      <c r="F35" s="83">
        <f>ROUND((SUM(BE96:BE299)),  2)</f>
        <v>60000</v>
      </c>
      <c r="I35" s="93">
        <v>0.21</v>
      </c>
      <c r="J35" s="83">
        <f>ROUND(((SUM(BE96:BE299))*I35),  2)</f>
        <v>12600</v>
      </c>
      <c r="L35" s="32"/>
    </row>
    <row r="36" spans="2:12" s="1" customFormat="1" ht="14.45" customHeight="1" x14ac:dyDescent="0.2">
      <c r="B36" s="32"/>
      <c r="E36" s="27" t="s">
        <v>44</v>
      </c>
      <c r="F36" s="83">
        <f>ROUND((SUM(BF96:BF299)),  2)</f>
        <v>0</v>
      </c>
      <c r="I36" s="93">
        <v>0.12</v>
      </c>
      <c r="J36" s="83">
        <f>ROUND(((SUM(BF96:BF299))*I36),  2)</f>
        <v>0</v>
      </c>
      <c r="L36" s="32"/>
    </row>
    <row r="37" spans="2:12" s="1" customFormat="1" ht="14.45" hidden="1" customHeight="1" x14ac:dyDescent="0.2">
      <c r="B37" s="32"/>
      <c r="E37" s="27" t="s">
        <v>45</v>
      </c>
      <c r="F37" s="83">
        <f>ROUND((SUM(BG96:BG299)),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 x14ac:dyDescent="0.2">
      <c r="B38" s="32"/>
      <c r="E38" s="27" t="s">
        <v>46</v>
      </c>
      <c r="F38" s="83">
        <f>ROUND((SUM(BH96:BH299)),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 x14ac:dyDescent="0.2">
      <c r="B39" s="32"/>
      <c r="E39" s="27" t="s">
        <v>47</v>
      </c>
      <c r="F39" s="83">
        <f>ROUND((SUM(BI96:BI299)),  2)</f>
        <v>0</v>
      </c>
      <c r="I39" s="93">
        <v>0</v>
      </c>
      <c r="J39" s="83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4"/>
      <c r="D41" s="95" t="s">
        <v>48</v>
      </c>
      <c r="E41" s="54"/>
      <c r="F41" s="54"/>
      <c r="G41" s="96" t="s">
        <v>49</v>
      </c>
      <c r="H41" s="97" t="s">
        <v>50</v>
      </c>
      <c r="I41" s="54"/>
      <c r="J41" s="98">
        <f>SUM(J32:J39)</f>
        <v>72600</v>
      </c>
      <c r="K41" s="99"/>
      <c r="L41" s="32"/>
    </row>
    <row r="42" spans="2:12" s="1" customFormat="1" ht="14.45" customHeight="1" x14ac:dyDescent="0.2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 x14ac:dyDescent="0.2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 x14ac:dyDescent="0.2">
      <c r="B47" s="32"/>
      <c r="C47" s="21" t="s">
        <v>122</v>
      </c>
      <c r="L47" s="32"/>
    </row>
    <row r="48" spans="2:12" s="1" customFormat="1" ht="6.95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14" t="str">
        <f>E7</f>
        <v>Polopodzemní kontejnery Kamenná - V. etapa</v>
      </c>
      <c r="F50" s="315"/>
      <c r="G50" s="315"/>
      <c r="H50" s="315"/>
      <c r="L50" s="32"/>
    </row>
    <row r="51" spans="2:47" ht="12" customHeight="1" x14ac:dyDescent="0.2">
      <c r="B51" s="20"/>
      <c r="C51" s="27" t="s">
        <v>118</v>
      </c>
      <c r="L51" s="20"/>
    </row>
    <row r="52" spans="2:47" s="1" customFormat="1" ht="16.5" customHeight="1" x14ac:dyDescent="0.2">
      <c r="B52" s="32"/>
      <c r="E52" s="314" t="s">
        <v>119</v>
      </c>
      <c r="F52" s="313"/>
      <c r="G52" s="313"/>
      <c r="H52" s="313"/>
      <c r="L52" s="32"/>
    </row>
    <row r="53" spans="2:47" s="1" customFormat="1" ht="12" customHeight="1" x14ac:dyDescent="0.2">
      <c r="B53" s="32"/>
      <c r="C53" s="27" t="s">
        <v>120</v>
      </c>
      <c r="L53" s="32"/>
    </row>
    <row r="54" spans="2:47" s="1" customFormat="1" ht="16.5" customHeight="1" x14ac:dyDescent="0.2">
      <c r="B54" s="32"/>
      <c r="E54" s="306" t="str">
        <f>E11</f>
        <v>SO 1.2 - Lokalita 2</v>
      </c>
      <c r="F54" s="313"/>
      <c r="G54" s="313"/>
      <c r="H54" s="313"/>
      <c r="L54" s="32"/>
    </row>
    <row r="55" spans="2:47" s="1" customFormat="1" ht="6.95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>Chomutov</v>
      </c>
      <c r="I56" s="27" t="s">
        <v>23</v>
      </c>
      <c r="J56" s="49" t="str">
        <f>IF(J14="","",J14)</f>
        <v>20. 10. 2025</v>
      </c>
      <c r="L56" s="32"/>
    </row>
    <row r="57" spans="2:47" s="1" customFormat="1" ht="6.95" customHeight="1" x14ac:dyDescent="0.2">
      <c r="B57" s="32"/>
      <c r="L57" s="32"/>
    </row>
    <row r="58" spans="2:47" s="1" customFormat="1" ht="15.2" customHeight="1" x14ac:dyDescent="0.2">
      <c r="B58" s="32"/>
      <c r="C58" s="27" t="s">
        <v>25</v>
      </c>
      <c r="F58" s="25" t="str">
        <f>E17</f>
        <v>Statutární město Chomutov</v>
      </c>
      <c r="I58" s="27" t="s">
        <v>31</v>
      </c>
      <c r="J58" s="30" t="str">
        <f>E23</f>
        <v>KAP Atelier s.r.o.</v>
      </c>
      <c r="L58" s="32"/>
    </row>
    <row r="59" spans="2:47" s="1" customFormat="1" ht="15.2" customHeight="1" x14ac:dyDescent="0.2">
      <c r="B59" s="32"/>
      <c r="C59" s="27" t="s">
        <v>29</v>
      </c>
      <c r="F59" s="25" t="str">
        <f>IF(E20="","",E20)</f>
        <v>Vyplň údaj</v>
      </c>
      <c r="I59" s="27" t="s">
        <v>34</v>
      </c>
      <c r="J59" s="30" t="str">
        <f>E26</f>
        <v>NOKU s.r.o.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100" t="s">
        <v>123</v>
      </c>
      <c r="D61" s="94"/>
      <c r="E61" s="94"/>
      <c r="F61" s="94"/>
      <c r="G61" s="94"/>
      <c r="H61" s="94"/>
      <c r="I61" s="94"/>
      <c r="J61" s="101" t="s">
        <v>124</v>
      </c>
      <c r="K61" s="94"/>
      <c r="L61" s="32"/>
    </row>
    <row r="62" spans="2:47" s="1" customFormat="1" ht="10.35" customHeight="1" x14ac:dyDescent="0.2">
      <c r="B62" s="32"/>
      <c r="L62" s="32"/>
    </row>
    <row r="63" spans="2:47" s="1" customFormat="1" ht="22.9" customHeight="1" x14ac:dyDescent="0.2">
      <c r="B63" s="32"/>
      <c r="C63" s="102" t="s">
        <v>70</v>
      </c>
      <c r="J63" s="63">
        <f>J96</f>
        <v>60000</v>
      </c>
      <c r="L63" s="32"/>
      <c r="AU63" s="17" t="s">
        <v>125</v>
      </c>
    </row>
    <row r="64" spans="2:47" s="8" customFormat="1" ht="24.95" customHeight="1" x14ac:dyDescent="0.2">
      <c r="B64" s="103"/>
      <c r="D64" s="104" t="s">
        <v>126</v>
      </c>
      <c r="E64" s="105"/>
      <c r="F64" s="105"/>
      <c r="G64" s="105"/>
      <c r="H64" s="105"/>
      <c r="I64" s="105"/>
      <c r="J64" s="106">
        <f>J97</f>
        <v>60000</v>
      </c>
      <c r="L64" s="103"/>
    </row>
    <row r="65" spans="2:12" s="9" customFormat="1" ht="19.899999999999999" customHeight="1" x14ac:dyDescent="0.2">
      <c r="B65" s="107"/>
      <c r="D65" s="108" t="s">
        <v>127</v>
      </c>
      <c r="E65" s="109"/>
      <c r="F65" s="109"/>
      <c r="G65" s="109"/>
      <c r="H65" s="109"/>
      <c r="I65" s="109"/>
      <c r="J65" s="110">
        <f>J98</f>
        <v>0</v>
      </c>
      <c r="L65" s="107"/>
    </row>
    <row r="66" spans="2:12" s="9" customFormat="1" ht="19.899999999999999" customHeight="1" x14ac:dyDescent="0.2">
      <c r="B66" s="107"/>
      <c r="D66" s="108" t="s">
        <v>128</v>
      </c>
      <c r="E66" s="109"/>
      <c r="F66" s="109"/>
      <c r="G66" s="109"/>
      <c r="H66" s="109"/>
      <c r="I66" s="109"/>
      <c r="J66" s="110">
        <f>J179</f>
        <v>0</v>
      </c>
      <c r="L66" s="107"/>
    </row>
    <row r="67" spans="2:12" s="9" customFormat="1" ht="19.899999999999999" customHeight="1" x14ac:dyDescent="0.2">
      <c r="B67" s="107"/>
      <c r="D67" s="108" t="s">
        <v>129</v>
      </c>
      <c r="E67" s="109"/>
      <c r="F67" s="109"/>
      <c r="G67" s="109"/>
      <c r="H67" s="109"/>
      <c r="I67" s="109"/>
      <c r="J67" s="110">
        <f>J189</f>
        <v>0</v>
      </c>
      <c r="L67" s="107"/>
    </row>
    <row r="68" spans="2:12" s="9" customFormat="1" ht="19.899999999999999" customHeight="1" x14ac:dyDescent="0.2">
      <c r="B68" s="107"/>
      <c r="D68" s="108" t="s">
        <v>130</v>
      </c>
      <c r="E68" s="109"/>
      <c r="F68" s="109"/>
      <c r="G68" s="109"/>
      <c r="H68" s="109"/>
      <c r="I68" s="109"/>
      <c r="J68" s="110">
        <f>J227</f>
        <v>60000</v>
      </c>
      <c r="L68" s="107"/>
    </row>
    <row r="69" spans="2:12" s="9" customFormat="1" ht="19.899999999999999" customHeight="1" x14ac:dyDescent="0.2">
      <c r="B69" s="107"/>
      <c r="D69" s="108" t="s">
        <v>131</v>
      </c>
      <c r="E69" s="109"/>
      <c r="F69" s="109"/>
      <c r="G69" s="109"/>
      <c r="H69" s="109"/>
      <c r="I69" s="109"/>
      <c r="J69" s="110">
        <f>J265</f>
        <v>0</v>
      </c>
      <c r="L69" s="107"/>
    </row>
    <row r="70" spans="2:12" s="9" customFormat="1" ht="19.899999999999999" customHeight="1" x14ac:dyDescent="0.2">
      <c r="B70" s="107"/>
      <c r="D70" s="108" t="s">
        <v>132</v>
      </c>
      <c r="E70" s="109"/>
      <c r="F70" s="109"/>
      <c r="G70" s="109"/>
      <c r="H70" s="109"/>
      <c r="I70" s="109"/>
      <c r="J70" s="110">
        <f>J278</f>
        <v>0</v>
      </c>
      <c r="L70" s="107"/>
    </row>
    <row r="71" spans="2:12" s="8" customFormat="1" ht="24.95" customHeight="1" x14ac:dyDescent="0.2">
      <c r="B71" s="103"/>
      <c r="D71" s="104" t="s">
        <v>133</v>
      </c>
      <c r="E71" s="105"/>
      <c r="F71" s="105"/>
      <c r="G71" s="105"/>
      <c r="H71" s="105"/>
      <c r="I71" s="105"/>
      <c r="J71" s="106">
        <f>J281</f>
        <v>0</v>
      </c>
      <c r="L71" s="103"/>
    </row>
    <row r="72" spans="2:12" s="9" customFormat="1" ht="19.899999999999999" customHeight="1" x14ac:dyDescent="0.2">
      <c r="B72" s="107"/>
      <c r="D72" s="108" t="s">
        <v>134</v>
      </c>
      <c r="E72" s="109"/>
      <c r="F72" s="109"/>
      <c r="G72" s="109"/>
      <c r="H72" s="109"/>
      <c r="I72" s="109"/>
      <c r="J72" s="110">
        <f>J282</f>
        <v>0</v>
      </c>
      <c r="L72" s="107"/>
    </row>
    <row r="73" spans="2:12" s="9" customFormat="1" ht="19.899999999999999" customHeight="1" x14ac:dyDescent="0.2">
      <c r="B73" s="107"/>
      <c r="D73" s="108" t="s">
        <v>135</v>
      </c>
      <c r="E73" s="109"/>
      <c r="F73" s="109"/>
      <c r="G73" s="109"/>
      <c r="H73" s="109"/>
      <c r="I73" s="109"/>
      <c r="J73" s="110">
        <f>J290</f>
        <v>0</v>
      </c>
      <c r="L73" s="107"/>
    </row>
    <row r="74" spans="2:12" s="9" customFormat="1" ht="19.899999999999999" customHeight="1" x14ac:dyDescent="0.2">
      <c r="B74" s="107"/>
      <c r="D74" s="108" t="s">
        <v>136</v>
      </c>
      <c r="E74" s="109"/>
      <c r="F74" s="109"/>
      <c r="G74" s="109"/>
      <c r="H74" s="109"/>
      <c r="I74" s="109"/>
      <c r="J74" s="110">
        <f>J298</f>
        <v>0</v>
      </c>
      <c r="L74" s="107"/>
    </row>
    <row r="75" spans="2:12" s="1" customFormat="1" ht="21.75" customHeight="1" x14ac:dyDescent="0.2">
      <c r="B75" s="32"/>
      <c r="L75" s="32"/>
    </row>
    <row r="76" spans="2:12" s="1" customFormat="1" ht="6.95" customHeight="1" x14ac:dyDescent="0.2"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32"/>
    </row>
    <row r="80" spans="2:12" s="1" customFormat="1" ht="6.95" customHeight="1" x14ac:dyDescent="0.2"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32"/>
    </row>
    <row r="81" spans="2:63" s="1" customFormat="1" ht="24.95" customHeight="1" x14ac:dyDescent="0.2">
      <c r="B81" s="32"/>
      <c r="C81" s="21" t="s">
        <v>137</v>
      </c>
      <c r="L81" s="32"/>
    </row>
    <row r="82" spans="2:63" s="1" customFormat="1" ht="6.95" customHeight="1" x14ac:dyDescent="0.2">
      <c r="B82" s="32"/>
      <c r="L82" s="32"/>
    </row>
    <row r="83" spans="2:63" s="1" customFormat="1" ht="12" customHeight="1" x14ac:dyDescent="0.2">
      <c r="B83" s="32"/>
      <c r="C83" s="27" t="s">
        <v>16</v>
      </c>
      <c r="L83" s="32"/>
    </row>
    <row r="84" spans="2:63" s="1" customFormat="1" ht="16.5" customHeight="1" x14ac:dyDescent="0.2">
      <c r="B84" s="32"/>
      <c r="E84" s="314" t="str">
        <f>E7</f>
        <v>Polopodzemní kontejnery Kamenná - V. etapa</v>
      </c>
      <c r="F84" s="315"/>
      <c r="G84" s="315"/>
      <c r="H84" s="315"/>
      <c r="L84" s="32"/>
    </row>
    <row r="85" spans="2:63" ht="12" customHeight="1" x14ac:dyDescent="0.2">
      <c r="B85" s="20"/>
      <c r="C85" s="27" t="s">
        <v>118</v>
      </c>
      <c r="L85" s="20"/>
    </row>
    <row r="86" spans="2:63" s="1" customFormat="1" ht="16.5" customHeight="1" x14ac:dyDescent="0.2">
      <c r="B86" s="32"/>
      <c r="E86" s="314" t="s">
        <v>119</v>
      </c>
      <c r="F86" s="313"/>
      <c r="G86" s="313"/>
      <c r="H86" s="313"/>
      <c r="L86" s="32"/>
    </row>
    <row r="87" spans="2:63" s="1" customFormat="1" ht="12" customHeight="1" x14ac:dyDescent="0.2">
      <c r="B87" s="32"/>
      <c r="C87" s="27" t="s">
        <v>120</v>
      </c>
      <c r="L87" s="32"/>
    </row>
    <row r="88" spans="2:63" s="1" customFormat="1" ht="16.5" customHeight="1" x14ac:dyDescent="0.2">
      <c r="B88" s="32"/>
      <c r="E88" s="306" t="str">
        <f>E11</f>
        <v>SO 1.2 - Lokalita 2</v>
      </c>
      <c r="F88" s="313"/>
      <c r="G88" s="313"/>
      <c r="H88" s="313"/>
      <c r="L88" s="32"/>
    </row>
    <row r="89" spans="2:63" s="1" customFormat="1" ht="6.95" customHeight="1" x14ac:dyDescent="0.2">
      <c r="B89" s="32"/>
      <c r="L89" s="32"/>
    </row>
    <row r="90" spans="2:63" s="1" customFormat="1" ht="12" customHeight="1" x14ac:dyDescent="0.2">
      <c r="B90" s="32"/>
      <c r="C90" s="27" t="s">
        <v>21</v>
      </c>
      <c r="F90" s="25" t="str">
        <f>F14</f>
        <v>Chomutov</v>
      </c>
      <c r="I90" s="27" t="s">
        <v>23</v>
      </c>
      <c r="J90" s="49" t="str">
        <f>IF(J14="","",J14)</f>
        <v>20. 10. 2025</v>
      </c>
      <c r="L90" s="32"/>
    </row>
    <row r="91" spans="2:63" s="1" customFormat="1" ht="6.95" customHeight="1" x14ac:dyDescent="0.2">
      <c r="B91" s="32"/>
      <c r="L91" s="32"/>
    </row>
    <row r="92" spans="2:63" s="1" customFormat="1" ht="15.2" customHeight="1" x14ac:dyDescent="0.2">
      <c r="B92" s="32"/>
      <c r="C92" s="27" t="s">
        <v>25</v>
      </c>
      <c r="F92" s="25" t="str">
        <f>E17</f>
        <v>Statutární město Chomutov</v>
      </c>
      <c r="I92" s="27" t="s">
        <v>31</v>
      </c>
      <c r="J92" s="30" t="str">
        <f>E23</f>
        <v>KAP Atelier s.r.o.</v>
      </c>
      <c r="L92" s="32"/>
    </row>
    <row r="93" spans="2:63" s="1" customFormat="1" ht="15.2" customHeight="1" x14ac:dyDescent="0.2">
      <c r="B93" s="32"/>
      <c r="C93" s="27" t="s">
        <v>29</v>
      </c>
      <c r="F93" s="25" t="str">
        <f>IF(E20="","",E20)</f>
        <v>Vyplň údaj</v>
      </c>
      <c r="I93" s="27" t="s">
        <v>34</v>
      </c>
      <c r="J93" s="30" t="str">
        <f>E26</f>
        <v>NOKU s.r.o.</v>
      </c>
      <c r="L93" s="32"/>
    </row>
    <row r="94" spans="2:63" s="1" customFormat="1" ht="10.35" customHeight="1" x14ac:dyDescent="0.2">
      <c r="B94" s="32"/>
      <c r="L94" s="32"/>
    </row>
    <row r="95" spans="2:63" s="10" customFormat="1" ht="29.25" customHeight="1" x14ac:dyDescent="0.2">
      <c r="B95" s="111"/>
      <c r="C95" s="112" t="s">
        <v>138</v>
      </c>
      <c r="D95" s="113" t="s">
        <v>57</v>
      </c>
      <c r="E95" s="113" t="s">
        <v>53</v>
      </c>
      <c r="F95" s="113" t="s">
        <v>54</v>
      </c>
      <c r="G95" s="113" t="s">
        <v>139</v>
      </c>
      <c r="H95" s="113" t="s">
        <v>140</v>
      </c>
      <c r="I95" s="113" t="s">
        <v>141</v>
      </c>
      <c r="J95" s="113" t="s">
        <v>124</v>
      </c>
      <c r="K95" s="114" t="s">
        <v>142</v>
      </c>
      <c r="L95" s="111"/>
      <c r="M95" s="56" t="s">
        <v>19</v>
      </c>
      <c r="N95" s="57" t="s">
        <v>42</v>
      </c>
      <c r="O95" s="57" t="s">
        <v>143</v>
      </c>
      <c r="P95" s="57" t="s">
        <v>144</v>
      </c>
      <c r="Q95" s="57" t="s">
        <v>145</v>
      </c>
      <c r="R95" s="57" t="s">
        <v>146</v>
      </c>
      <c r="S95" s="57" t="s">
        <v>147</v>
      </c>
      <c r="T95" s="58" t="s">
        <v>148</v>
      </c>
    </row>
    <row r="96" spans="2:63" s="1" customFormat="1" ht="22.9" customHeight="1" x14ac:dyDescent="0.25">
      <c r="B96" s="32"/>
      <c r="C96" s="61" t="s">
        <v>149</v>
      </c>
      <c r="J96" s="115">
        <f>BK96</f>
        <v>60000</v>
      </c>
      <c r="L96" s="32"/>
      <c r="M96" s="59"/>
      <c r="N96" s="50"/>
      <c r="O96" s="50"/>
      <c r="P96" s="116">
        <f>P97+P281</f>
        <v>0</v>
      </c>
      <c r="Q96" s="50"/>
      <c r="R96" s="116">
        <f>R97+R281</f>
        <v>87.499554810000006</v>
      </c>
      <c r="S96" s="50"/>
      <c r="T96" s="117">
        <f>T97+T281</f>
        <v>6.3628799999999996</v>
      </c>
      <c r="AT96" s="17" t="s">
        <v>71</v>
      </c>
      <c r="AU96" s="17" t="s">
        <v>125</v>
      </c>
      <c r="BK96" s="118">
        <f>BK97+BK281</f>
        <v>60000</v>
      </c>
    </row>
    <row r="97" spans="2:65" s="11" customFormat="1" ht="25.9" customHeight="1" x14ac:dyDescent="0.2">
      <c r="B97" s="119"/>
      <c r="D97" s="120" t="s">
        <v>71</v>
      </c>
      <c r="E97" s="121" t="s">
        <v>150</v>
      </c>
      <c r="F97" s="121" t="s">
        <v>151</v>
      </c>
      <c r="I97" s="122"/>
      <c r="J97" s="123">
        <f>BK97</f>
        <v>60000</v>
      </c>
      <c r="L97" s="119"/>
      <c r="M97" s="124"/>
      <c r="P97" s="125">
        <f>P98+P179+P189+P227+P265+P278</f>
        <v>0</v>
      </c>
      <c r="R97" s="125">
        <f>R98+R179+R189+R227+R265+R278</f>
        <v>87.499554810000006</v>
      </c>
      <c r="T97" s="126">
        <f>T98+T179+T189+T227+T265+T278</f>
        <v>6.3628799999999996</v>
      </c>
      <c r="AR97" s="120" t="s">
        <v>79</v>
      </c>
      <c r="AT97" s="127" t="s">
        <v>71</v>
      </c>
      <c r="AU97" s="127" t="s">
        <v>72</v>
      </c>
      <c r="AY97" s="120" t="s">
        <v>152</v>
      </c>
      <c r="BK97" s="128">
        <f>BK98+BK179+BK189+BK227+BK265+BK278</f>
        <v>60000</v>
      </c>
    </row>
    <row r="98" spans="2:65" s="11" customFormat="1" ht="22.9" customHeight="1" x14ac:dyDescent="0.2">
      <c r="B98" s="119"/>
      <c r="D98" s="120" t="s">
        <v>71</v>
      </c>
      <c r="E98" s="129" t="s">
        <v>79</v>
      </c>
      <c r="F98" s="129" t="s">
        <v>153</v>
      </c>
      <c r="I98" s="122"/>
      <c r="J98" s="130">
        <f>BK98</f>
        <v>0</v>
      </c>
      <c r="L98" s="119"/>
      <c r="M98" s="124"/>
      <c r="P98" s="125">
        <f>SUM(P99:P178)</f>
        <v>0</v>
      </c>
      <c r="R98" s="125">
        <f>SUM(R99:R178)</f>
        <v>61.550238999999998</v>
      </c>
      <c r="T98" s="126">
        <f>SUM(T99:T178)</f>
        <v>6.3628799999999996</v>
      </c>
      <c r="AR98" s="120" t="s">
        <v>79</v>
      </c>
      <c r="AT98" s="127" t="s">
        <v>71</v>
      </c>
      <c r="AU98" s="127" t="s">
        <v>79</v>
      </c>
      <c r="AY98" s="120" t="s">
        <v>152</v>
      </c>
      <c r="BK98" s="128">
        <f>SUM(BK99:BK178)</f>
        <v>0</v>
      </c>
    </row>
    <row r="99" spans="2:65" s="1" customFormat="1" ht="24.2" customHeight="1" x14ac:dyDescent="0.2">
      <c r="B99" s="32"/>
      <c r="C99" s="131" t="s">
        <v>79</v>
      </c>
      <c r="D99" s="131" t="s">
        <v>154</v>
      </c>
      <c r="E99" s="132" t="s">
        <v>171</v>
      </c>
      <c r="F99" s="133" t="s">
        <v>172</v>
      </c>
      <c r="G99" s="134" t="s">
        <v>157</v>
      </c>
      <c r="H99" s="135">
        <v>7.68</v>
      </c>
      <c r="I99" s="136"/>
      <c r="J99" s="137">
        <f>ROUND(I99*H99,2)</f>
        <v>0</v>
      </c>
      <c r="K99" s="133" t="s">
        <v>158</v>
      </c>
      <c r="L99" s="32"/>
      <c r="M99" s="138" t="s">
        <v>19</v>
      </c>
      <c r="N99" s="139" t="s">
        <v>43</v>
      </c>
      <c r="P99" s="140">
        <f>O99*H99</f>
        <v>0</v>
      </c>
      <c r="Q99" s="140">
        <v>0</v>
      </c>
      <c r="R99" s="140">
        <f>Q99*H99</f>
        <v>0</v>
      </c>
      <c r="S99" s="140">
        <v>0.316</v>
      </c>
      <c r="T99" s="141">
        <f>S99*H99</f>
        <v>2.4268800000000001</v>
      </c>
      <c r="AR99" s="142" t="s">
        <v>159</v>
      </c>
      <c r="AT99" s="142" t="s">
        <v>154</v>
      </c>
      <c r="AU99" s="142" t="s">
        <v>81</v>
      </c>
      <c r="AY99" s="17" t="s">
        <v>152</v>
      </c>
      <c r="BE99" s="143">
        <f>IF(N99="základní",J99,0)</f>
        <v>0</v>
      </c>
      <c r="BF99" s="143">
        <f>IF(N99="snížená",J99,0)</f>
        <v>0</v>
      </c>
      <c r="BG99" s="143">
        <f>IF(N99="zákl. přenesená",J99,0)</f>
        <v>0</v>
      </c>
      <c r="BH99" s="143">
        <f>IF(N99="sníž. přenesená",J99,0)</f>
        <v>0</v>
      </c>
      <c r="BI99" s="143">
        <f>IF(N99="nulová",J99,0)</f>
        <v>0</v>
      </c>
      <c r="BJ99" s="17" t="s">
        <v>79</v>
      </c>
      <c r="BK99" s="143">
        <f>ROUND(I99*H99,2)</f>
        <v>0</v>
      </c>
      <c r="BL99" s="17" t="s">
        <v>159</v>
      </c>
      <c r="BM99" s="142" t="s">
        <v>521</v>
      </c>
    </row>
    <row r="100" spans="2:65" s="1" customFormat="1" x14ac:dyDescent="0.2">
      <c r="B100" s="32"/>
      <c r="D100" s="144" t="s">
        <v>161</v>
      </c>
      <c r="F100" s="145" t="s">
        <v>174</v>
      </c>
      <c r="I100" s="146"/>
      <c r="L100" s="32"/>
      <c r="M100" s="147"/>
      <c r="T100" s="53"/>
      <c r="AT100" s="17" t="s">
        <v>161</v>
      </c>
      <c r="AU100" s="17" t="s">
        <v>81</v>
      </c>
    </row>
    <row r="101" spans="2:65" s="12" customFormat="1" x14ac:dyDescent="0.2">
      <c r="B101" s="148"/>
      <c r="D101" s="149" t="s">
        <v>163</v>
      </c>
      <c r="E101" s="150" t="s">
        <v>19</v>
      </c>
      <c r="F101" s="151" t="s">
        <v>175</v>
      </c>
      <c r="H101" s="150" t="s">
        <v>19</v>
      </c>
      <c r="I101" s="152"/>
      <c r="L101" s="148"/>
      <c r="M101" s="153"/>
      <c r="T101" s="154"/>
      <c r="AT101" s="150" t="s">
        <v>163</v>
      </c>
      <c r="AU101" s="150" t="s">
        <v>81</v>
      </c>
      <c r="AV101" s="12" t="s">
        <v>79</v>
      </c>
      <c r="AW101" s="12" t="s">
        <v>33</v>
      </c>
      <c r="AX101" s="12" t="s">
        <v>72</v>
      </c>
      <c r="AY101" s="150" t="s">
        <v>152</v>
      </c>
    </row>
    <row r="102" spans="2:65" s="13" customFormat="1" x14ac:dyDescent="0.2">
      <c r="B102" s="155"/>
      <c r="D102" s="149" t="s">
        <v>163</v>
      </c>
      <c r="E102" s="156" t="s">
        <v>19</v>
      </c>
      <c r="F102" s="157" t="s">
        <v>522</v>
      </c>
      <c r="H102" s="158">
        <v>7.68</v>
      </c>
      <c r="I102" s="159"/>
      <c r="L102" s="155"/>
      <c r="M102" s="160"/>
      <c r="T102" s="161"/>
      <c r="AT102" s="156" t="s">
        <v>163</v>
      </c>
      <c r="AU102" s="156" t="s">
        <v>81</v>
      </c>
      <c r="AV102" s="13" t="s">
        <v>81</v>
      </c>
      <c r="AW102" s="13" t="s">
        <v>33</v>
      </c>
      <c r="AX102" s="13" t="s">
        <v>79</v>
      </c>
      <c r="AY102" s="156" t="s">
        <v>152</v>
      </c>
    </row>
    <row r="103" spans="2:65" s="1" customFormat="1" ht="24.2" customHeight="1" x14ac:dyDescent="0.2">
      <c r="B103" s="32"/>
      <c r="C103" s="131" t="s">
        <v>81</v>
      </c>
      <c r="D103" s="131" t="s">
        <v>154</v>
      </c>
      <c r="E103" s="132" t="s">
        <v>177</v>
      </c>
      <c r="F103" s="133" t="s">
        <v>178</v>
      </c>
      <c r="G103" s="134" t="s">
        <v>179</v>
      </c>
      <c r="H103" s="135">
        <v>19.2</v>
      </c>
      <c r="I103" s="136"/>
      <c r="J103" s="137">
        <f>ROUND(I103*H103,2)</f>
        <v>0</v>
      </c>
      <c r="K103" s="133" t="s">
        <v>158</v>
      </c>
      <c r="L103" s="32"/>
      <c r="M103" s="138" t="s">
        <v>19</v>
      </c>
      <c r="N103" s="139" t="s">
        <v>43</v>
      </c>
      <c r="P103" s="140">
        <f>O103*H103</f>
        <v>0</v>
      </c>
      <c r="Q103" s="140">
        <v>0</v>
      </c>
      <c r="R103" s="140">
        <f>Q103*H103</f>
        <v>0</v>
      </c>
      <c r="S103" s="140">
        <v>0.20499999999999999</v>
      </c>
      <c r="T103" s="141">
        <f>S103*H103</f>
        <v>3.9359999999999995</v>
      </c>
      <c r="AR103" s="142" t="s">
        <v>159</v>
      </c>
      <c r="AT103" s="142" t="s">
        <v>154</v>
      </c>
      <c r="AU103" s="142" t="s">
        <v>81</v>
      </c>
      <c r="AY103" s="17" t="s">
        <v>152</v>
      </c>
      <c r="BE103" s="143">
        <f>IF(N103="základní",J103,0)</f>
        <v>0</v>
      </c>
      <c r="BF103" s="143">
        <f>IF(N103="snížená",J103,0)</f>
        <v>0</v>
      </c>
      <c r="BG103" s="143">
        <f>IF(N103="zákl. přenesená",J103,0)</f>
        <v>0</v>
      </c>
      <c r="BH103" s="143">
        <f>IF(N103="sníž. přenesená",J103,0)</f>
        <v>0</v>
      </c>
      <c r="BI103" s="143">
        <f>IF(N103="nulová",J103,0)</f>
        <v>0</v>
      </c>
      <c r="BJ103" s="17" t="s">
        <v>79</v>
      </c>
      <c r="BK103" s="143">
        <f>ROUND(I103*H103,2)</f>
        <v>0</v>
      </c>
      <c r="BL103" s="17" t="s">
        <v>159</v>
      </c>
      <c r="BM103" s="142" t="s">
        <v>523</v>
      </c>
    </row>
    <row r="104" spans="2:65" s="1" customFormat="1" x14ac:dyDescent="0.2">
      <c r="B104" s="32"/>
      <c r="D104" s="144" t="s">
        <v>161</v>
      </c>
      <c r="F104" s="145" t="s">
        <v>181</v>
      </c>
      <c r="I104" s="146"/>
      <c r="L104" s="32"/>
      <c r="M104" s="147"/>
      <c r="T104" s="53"/>
      <c r="AT104" s="17" t="s">
        <v>161</v>
      </c>
      <c r="AU104" s="17" t="s">
        <v>81</v>
      </c>
    </row>
    <row r="105" spans="2:65" s="13" customFormat="1" x14ac:dyDescent="0.2">
      <c r="B105" s="155"/>
      <c r="D105" s="149" t="s">
        <v>163</v>
      </c>
      <c r="E105" s="156" t="s">
        <v>19</v>
      </c>
      <c r="F105" s="157" t="s">
        <v>524</v>
      </c>
      <c r="H105" s="158">
        <v>19.2</v>
      </c>
      <c r="I105" s="159"/>
      <c r="L105" s="155"/>
      <c r="M105" s="160"/>
      <c r="T105" s="161"/>
      <c r="AT105" s="156" t="s">
        <v>163</v>
      </c>
      <c r="AU105" s="156" t="s">
        <v>81</v>
      </c>
      <c r="AV105" s="13" t="s">
        <v>81</v>
      </c>
      <c r="AW105" s="13" t="s">
        <v>33</v>
      </c>
      <c r="AX105" s="13" t="s">
        <v>79</v>
      </c>
      <c r="AY105" s="156" t="s">
        <v>152</v>
      </c>
    </row>
    <row r="106" spans="2:65" s="1" customFormat="1" ht="16.5" customHeight="1" x14ac:dyDescent="0.2">
      <c r="B106" s="32"/>
      <c r="C106" s="131" t="s">
        <v>170</v>
      </c>
      <c r="D106" s="131" t="s">
        <v>154</v>
      </c>
      <c r="E106" s="132" t="s">
        <v>525</v>
      </c>
      <c r="F106" s="133" t="s">
        <v>526</v>
      </c>
      <c r="G106" s="134" t="s">
        <v>157</v>
      </c>
      <c r="H106" s="135">
        <v>50.6</v>
      </c>
      <c r="I106" s="136"/>
      <c r="J106" s="137">
        <f>ROUND(I106*H106,2)</f>
        <v>0</v>
      </c>
      <c r="K106" s="133" t="s">
        <v>158</v>
      </c>
      <c r="L106" s="32"/>
      <c r="M106" s="138" t="s">
        <v>19</v>
      </c>
      <c r="N106" s="139" t="s">
        <v>43</v>
      </c>
      <c r="P106" s="140">
        <f>O106*H106</f>
        <v>0</v>
      </c>
      <c r="Q106" s="140">
        <v>0</v>
      </c>
      <c r="R106" s="140">
        <f>Q106*H106</f>
        <v>0</v>
      </c>
      <c r="S106" s="140">
        <v>0</v>
      </c>
      <c r="T106" s="141">
        <f>S106*H106</f>
        <v>0</v>
      </c>
      <c r="AR106" s="142" t="s">
        <v>159</v>
      </c>
      <c r="AT106" s="142" t="s">
        <v>154</v>
      </c>
      <c r="AU106" s="142" t="s">
        <v>81</v>
      </c>
      <c r="AY106" s="17" t="s">
        <v>152</v>
      </c>
      <c r="BE106" s="143">
        <f>IF(N106="základní",J106,0)</f>
        <v>0</v>
      </c>
      <c r="BF106" s="143">
        <f>IF(N106="snížená",J106,0)</f>
        <v>0</v>
      </c>
      <c r="BG106" s="143">
        <f>IF(N106="zákl. přenesená",J106,0)</f>
        <v>0</v>
      </c>
      <c r="BH106" s="143">
        <f>IF(N106="sníž. přenesená",J106,0)</f>
        <v>0</v>
      </c>
      <c r="BI106" s="143">
        <f>IF(N106="nulová",J106,0)</f>
        <v>0</v>
      </c>
      <c r="BJ106" s="17" t="s">
        <v>79</v>
      </c>
      <c r="BK106" s="143">
        <f>ROUND(I106*H106,2)</f>
        <v>0</v>
      </c>
      <c r="BL106" s="17" t="s">
        <v>159</v>
      </c>
      <c r="BM106" s="142" t="s">
        <v>527</v>
      </c>
    </row>
    <row r="107" spans="2:65" s="1" customFormat="1" x14ac:dyDescent="0.2">
      <c r="B107" s="32"/>
      <c r="D107" s="144" t="s">
        <v>161</v>
      </c>
      <c r="F107" s="145" t="s">
        <v>528</v>
      </c>
      <c r="I107" s="146"/>
      <c r="L107" s="32"/>
      <c r="M107" s="147"/>
      <c r="T107" s="53"/>
      <c r="AT107" s="17" t="s">
        <v>161</v>
      </c>
      <c r="AU107" s="17" t="s">
        <v>81</v>
      </c>
    </row>
    <row r="108" spans="2:65" s="13" customFormat="1" x14ac:dyDescent="0.2">
      <c r="B108" s="155"/>
      <c r="D108" s="149" t="s">
        <v>163</v>
      </c>
      <c r="E108" s="156" t="s">
        <v>19</v>
      </c>
      <c r="F108" s="157" t="s">
        <v>529</v>
      </c>
      <c r="H108" s="158">
        <v>50.6</v>
      </c>
      <c r="I108" s="159"/>
      <c r="L108" s="155"/>
      <c r="M108" s="160"/>
      <c r="T108" s="161"/>
      <c r="AT108" s="156" t="s">
        <v>163</v>
      </c>
      <c r="AU108" s="156" t="s">
        <v>81</v>
      </c>
      <c r="AV108" s="13" t="s">
        <v>81</v>
      </c>
      <c r="AW108" s="13" t="s">
        <v>33</v>
      </c>
      <c r="AX108" s="13" t="s">
        <v>79</v>
      </c>
      <c r="AY108" s="156" t="s">
        <v>152</v>
      </c>
    </row>
    <row r="109" spans="2:65" s="1" customFormat="1" ht="21.75" customHeight="1" x14ac:dyDescent="0.2">
      <c r="B109" s="32"/>
      <c r="C109" s="131" t="s">
        <v>159</v>
      </c>
      <c r="D109" s="131" t="s">
        <v>154</v>
      </c>
      <c r="E109" s="132" t="s">
        <v>530</v>
      </c>
      <c r="F109" s="133" t="s">
        <v>531</v>
      </c>
      <c r="G109" s="134" t="s">
        <v>186</v>
      </c>
      <c r="H109" s="135">
        <v>26.09</v>
      </c>
      <c r="I109" s="136"/>
      <c r="J109" s="137">
        <f>ROUND(I109*H109,2)</f>
        <v>0</v>
      </c>
      <c r="K109" s="133" t="s">
        <v>158</v>
      </c>
      <c r="L109" s="32"/>
      <c r="M109" s="138" t="s">
        <v>19</v>
      </c>
      <c r="N109" s="139" t="s">
        <v>43</v>
      </c>
      <c r="P109" s="140">
        <f>O109*H109</f>
        <v>0</v>
      </c>
      <c r="Q109" s="140">
        <v>0</v>
      </c>
      <c r="R109" s="140">
        <f>Q109*H109</f>
        <v>0</v>
      </c>
      <c r="S109" s="140">
        <v>0</v>
      </c>
      <c r="T109" s="141">
        <f>S109*H109</f>
        <v>0</v>
      </c>
      <c r="AR109" s="142" t="s">
        <v>159</v>
      </c>
      <c r="AT109" s="142" t="s">
        <v>154</v>
      </c>
      <c r="AU109" s="142" t="s">
        <v>81</v>
      </c>
      <c r="AY109" s="17" t="s">
        <v>152</v>
      </c>
      <c r="BE109" s="143">
        <f>IF(N109="základní",J109,0)</f>
        <v>0</v>
      </c>
      <c r="BF109" s="143">
        <f>IF(N109="snížená",J109,0)</f>
        <v>0</v>
      </c>
      <c r="BG109" s="143">
        <f>IF(N109="zákl. přenesená",J109,0)</f>
        <v>0</v>
      </c>
      <c r="BH109" s="143">
        <f>IF(N109="sníž. přenesená",J109,0)</f>
        <v>0</v>
      </c>
      <c r="BI109" s="143">
        <f>IF(N109="nulová",J109,0)</f>
        <v>0</v>
      </c>
      <c r="BJ109" s="17" t="s">
        <v>79</v>
      </c>
      <c r="BK109" s="143">
        <f>ROUND(I109*H109,2)</f>
        <v>0</v>
      </c>
      <c r="BL109" s="17" t="s">
        <v>159</v>
      </c>
      <c r="BM109" s="142" t="s">
        <v>532</v>
      </c>
    </row>
    <row r="110" spans="2:65" s="1" customFormat="1" x14ac:dyDescent="0.2">
      <c r="B110" s="32"/>
      <c r="D110" s="144" t="s">
        <v>161</v>
      </c>
      <c r="F110" s="145" t="s">
        <v>533</v>
      </c>
      <c r="I110" s="146"/>
      <c r="L110" s="32"/>
      <c r="M110" s="147"/>
      <c r="T110" s="53"/>
      <c r="AT110" s="17" t="s">
        <v>161</v>
      </c>
      <c r="AU110" s="17" t="s">
        <v>81</v>
      </c>
    </row>
    <row r="111" spans="2:65" s="12" customFormat="1" x14ac:dyDescent="0.2">
      <c r="B111" s="148"/>
      <c r="D111" s="149" t="s">
        <v>163</v>
      </c>
      <c r="E111" s="150" t="s">
        <v>19</v>
      </c>
      <c r="F111" s="151" t="s">
        <v>534</v>
      </c>
      <c r="H111" s="150" t="s">
        <v>19</v>
      </c>
      <c r="I111" s="152"/>
      <c r="L111" s="148"/>
      <c r="M111" s="153"/>
      <c r="T111" s="154"/>
      <c r="AT111" s="150" t="s">
        <v>163</v>
      </c>
      <c r="AU111" s="150" t="s">
        <v>81</v>
      </c>
      <c r="AV111" s="12" t="s">
        <v>79</v>
      </c>
      <c r="AW111" s="12" t="s">
        <v>33</v>
      </c>
      <c r="AX111" s="12" t="s">
        <v>72</v>
      </c>
      <c r="AY111" s="150" t="s">
        <v>152</v>
      </c>
    </row>
    <row r="112" spans="2:65" s="13" customFormat="1" x14ac:dyDescent="0.2">
      <c r="B112" s="155"/>
      <c r="D112" s="149" t="s">
        <v>163</v>
      </c>
      <c r="E112" s="156" t="s">
        <v>19</v>
      </c>
      <c r="F112" s="157" t="s">
        <v>535</v>
      </c>
      <c r="H112" s="158">
        <v>5.25</v>
      </c>
      <c r="I112" s="159"/>
      <c r="L112" s="155"/>
      <c r="M112" s="160"/>
      <c r="T112" s="161"/>
      <c r="AT112" s="156" t="s">
        <v>163</v>
      </c>
      <c r="AU112" s="156" t="s">
        <v>81</v>
      </c>
      <c r="AV112" s="13" t="s">
        <v>81</v>
      </c>
      <c r="AW112" s="13" t="s">
        <v>33</v>
      </c>
      <c r="AX112" s="13" t="s">
        <v>72</v>
      </c>
      <c r="AY112" s="156" t="s">
        <v>152</v>
      </c>
    </row>
    <row r="113" spans="2:65" s="12" customFormat="1" x14ac:dyDescent="0.2">
      <c r="B113" s="148"/>
      <c r="D113" s="149" t="s">
        <v>163</v>
      </c>
      <c r="E113" s="150" t="s">
        <v>19</v>
      </c>
      <c r="F113" s="151" t="s">
        <v>189</v>
      </c>
      <c r="H113" s="150" t="s">
        <v>19</v>
      </c>
      <c r="I113" s="152"/>
      <c r="L113" s="148"/>
      <c r="M113" s="153"/>
      <c r="T113" s="154"/>
      <c r="AT113" s="150" t="s">
        <v>163</v>
      </c>
      <c r="AU113" s="150" t="s">
        <v>81</v>
      </c>
      <c r="AV113" s="12" t="s">
        <v>79</v>
      </c>
      <c r="AW113" s="12" t="s">
        <v>33</v>
      </c>
      <c r="AX113" s="12" t="s">
        <v>72</v>
      </c>
      <c r="AY113" s="150" t="s">
        <v>152</v>
      </c>
    </row>
    <row r="114" spans="2:65" s="13" customFormat="1" x14ac:dyDescent="0.2">
      <c r="B114" s="155"/>
      <c r="D114" s="149" t="s">
        <v>163</v>
      </c>
      <c r="E114" s="156" t="s">
        <v>19</v>
      </c>
      <c r="F114" s="157" t="s">
        <v>536</v>
      </c>
      <c r="H114" s="158">
        <v>1.04</v>
      </c>
      <c r="I114" s="159"/>
      <c r="L114" s="155"/>
      <c r="M114" s="160"/>
      <c r="T114" s="161"/>
      <c r="AT114" s="156" t="s">
        <v>163</v>
      </c>
      <c r="AU114" s="156" t="s">
        <v>81</v>
      </c>
      <c r="AV114" s="13" t="s">
        <v>81</v>
      </c>
      <c r="AW114" s="13" t="s">
        <v>33</v>
      </c>
      <c r="AX114" s="13" t="s">
        <v>72</v>
      </c>
      <c r="AY114" s="156" t="s">
        <v>152</v>
      </c>
    </row>
    <row r="115" spans="2:65" s="12" customFormat="1" x14ac:dyDescent="0.2">
      <c r="B115" s="148"/>
      <c r="D115" s="149" t="s">
        <v>163</v>
      </c>
      <c r="E115" s="150" t="s">
        <v>19</v>
      </c>
      <c r="F115" s="151" t="s">
        <v>191</v>
      </c>
      <c r="H115" s="150" t="s">
        <v>19</v>
      </c>
      <c r="I115" s="152"/>
      <c r="L115" s="148"/>
      <c r="M115" s="153"/>
      <c r="T115" s="154"/>
      <c r="AT115" s="150" t="s">
        <v>163</v>
      </c>
      <c r="AU115" s="150" t="s">
        <v>81</v>
      </c>
      <c r="AV115" s="12" t="s">
        <v>79</v>
      </c>
      <c r="AW115" s="12" t="s">
        <v>33</v>
      </c>
      <c r="AX115" s="12" t="s">
        <v>72</v>
      </c>
      <c r="AY115" s="150" t="s">
        <v>152</v>
      </c>
    </row>
    <row r="116" spans="2:65" s="12" customFormat="1" x14ac:dyDescent="0.2">
      <c r="B116" s="148"/>
      <c r="D116" s="149" t="s">
        <v>163</v>
      </c>
      <c r="E116" s="150" t="s">
        <v>19</v>
      </c>
      <c r="F116" s="151" t="s">
        <v>192</v>
      </c>
      <c r="H116" s="150" t="s">
        <v>19</v>
      </c>
      <c r="I116" s="152"/>
      <c r="L116" s="148"/>
      <c r="M116" s="153"/>
      <c r="T116" s="154"/>
      <c r="AT116" s="150" t="s">
        <v>163</v>
      </c>
      <c r="AU116" s="150" t="s">
        <v>81</v>
      </c>
      <c r="AV116" s="12" t="s">
        <v>79</v>
      </c>
      <c r="AW116" s="12" t="s">
        <v>33</v>
      </c>
      <c r="AX116" s="12" t="s">
        <v>72</v>
      </c>
      <c r="AY116" s="150" t="s">
        <v>152</v>
      </c>
    </row>
    <row r="117" spans="2:65" s="13" customFormat="1" x14ac:dyDescent="0.2">
      <c r="B117" s="155"/>
      <c r="D117" s="149" t="s">
        <v>163</v>
      </c>
      <c r="E117" s="156" t="s">
        <v>19</v>
      </c>
      <c r="F117" s="157" t="s">
        <v>537</v>
      </c>
      <c r="H117" s="158">
        <v>19.8</v>
      </c>
      <c r="I117" s="159"/>
      <c r="L117" s="155"/>
      <c r="M117" s="160"/>
      <c r="T117" s="161"/>
      <c r="AT117" s="156" t="s">
        <v>163</v>
      </c>
      <c r="AU117" s="156" t="s">
        <v>81</v>
      </c>
      <c r="AV117" s="13" t="s">
        <v>81</v>
      </c>
      <c r="AW117" s="13" t="s">
        <v>33</v>
      </c>
      <c r="AX117" s="13" t="s">
        <v>72</v>
      </c>
      <c r="AY117" s="156" t="s">
        <v>152</v>
      </c>
    </row>
    <row r="118" spans="2:65" s="14" customFormat="1" x14ac:dyDescent="0.2">
      <c r="B118" s="162"/>
      <c r="D118" s="149" t="s">
        <v>163</v>
      </c>
      <c r="E118" s="163" t="s">
        <v>19</v>
      </c>
      <c r="F118" s="164" t="s">
        <v>194</v>
      </c>
      <c r="H118" s="165">
        <v>26.09</v>
      </c>
      <c r="I118" s="166"/>
      <c r="L118" s="162"/>
      <c r="M118" s="167"/>
      <c r="T118" s="168"/>
      <c r="AT118" s="163" t="s">
        <v>163</v>
      </c>
      <c r="AU118" s="163" t="s">
        <v>81</v>
      </c>
      <c r="AV118" s="14" t="s">
        <v>159</v>
      </c>
      <c r="AW118" s="14" t="s">
        <v>33</v>
      </c>
      <c r="AX118" s="14" t="s">
        <v>79</v>
      </c>
      <c r="AY118" s="163" t="s">
        <v>152</v>
      </c>
    </row>
    <row r="119" spans="2:65" s="1" customFormat="1" ht="24.2" customHeight="1" x14ac:dyDescent="0.2">
      <c r="B119" s="32"/>
      <c r="C119" s="131" t="s">
        <v>183</v>
      </c>
      <c r="D119" s="131" t="s">
        <v>154</v>
      </c>
      <c r="E119" s="132" t="s">
        <v>538</v>
      </c>
      <c r="F119" s="133" t="s">
        <v>539</v>
      </c>
      <c r="G119" s="134" t="s">
        <v>186</v>
      </c>
      <c r="H119" s="135">
        <v>40.247999999999998</v>
      </c>
      <c r="I119" s="136"/>
      <c r="J119" s="137">
        <f>ROUND(I119*H119,2)</f>
        <v>0</v>
      </c>
      <c r="K119" s="133" t="s">
        <v>158</v>
      </c>
      <c r="L119" s="32"/>
      <c r="M119" s="138" t="s">
        <v>19</v>
      </c>
      <c r="N119" s="139" t="s">
        <v>43</v>
      </c>
      <c r="P119" s="140">
        <f>O119*H119</f>
        <v>0</v>
      </c>
      <c r="Q119" s="140">
        <v>0</v>
      </c>
      <c r="R119" s="140">
        <f>Q119*H119</f>
        <v>0</v>
      </c>
      <c r="S119" s="140">
        <v>0</v>
      </c>
      <c r="T119" s="141">
        <f>S119*H119</f>
        <v>0</v>
      </c>
      <c r="AR119" s="142" t="s">
        <v>159</v>
      </c>
      <c r="AT119" s="142" t="s">
        <v>154</v>
      </c>
      <c r="AU119" s="142" t="s">
        <v>81</v>
      </c>
      <c r="AY119" s="17" t="s">
        <v>152</v>
      </c>
      <c r="BE119" s="143">
        <f>IF(N119="základní",J119,0)</f>
        <v>0</v>
      </c>
      <c r="BF119" s="143">
        <f>IF(N119="snížená",J119,0)</f>
        <v>0</v>
      </c>
      <c r="BG119" s="143">
        <f>IF(N119="zákl. přenesená",J119,0)</f>
        <v>0</v>
      </c>
      <c r="BH119" s="143">
        <f>IF(N119="sníž. přenesená",J119,0)</f>
        <v>0</v>
      </c>
      <c r="BI119" s="143">
        <f>IF(N119="nulová",J119,0)</f>
        <v>0</v>
      </c>
      <c r="BJ119" s="17" t="s">
        <v>79</v>
      </c>
      <c r="BK119" s="143">
        <f>ROUND(I119*H119,2)</f>
        <v>0</v>
      </c>
      <c r="BL119" s="17" t="s">
        <v>159</v>
      </c>
      <c r="BM119" s="142" t="s">
        <v>540</v>
      </c>
    </row>
    <row r="120" spans="2:65" s="1" customFormat="1" x14ac:dyDescent="0.2">
      <c r="B120" s="32"/>
      <c r="D120" s="144" t="s">
        <v>161</v>
      </c>
      <c r="F120" s="145" t="s">
        <v>541</v>
      </c>
      <c r="I120" s="146"/>
      <c r="L120" s="32"/>
      <c r="M120" s="147"/>
      <c r="T120" s="53"/>
      <c r="AT120" s="17" t="s">
        <v>161</v>
      </c>
      <c r="AU120" s="17" t="s">
        <v>81</v>
      </c>
    </row>
    <row r="121" spans="2:65" s="12" customFormat="1" x14ac:dyDescent="0.2">
      <c r="B121" s="148"/>
      <c r="D121" s="149" t="s">
        <v>163</v>
      </c>
      <c r="E121" s="150" t="s">
        <v>19</v>
      </c>
      <c r="F121" s="151" t="s">
        <v>200</v>
      </c>
      <c r="H121" s="150" t="s">
        <v>19</v>
      </c>
      <c r="I121" s="152"/>
      <c r="L121" s="148"/>
      <c r="M121" s="153"/>
      <c r="T121" s="154"/>
      <c r="AT121" s="150" t="s">
        <v>163</v>
      </c>
      <c r="AU121" s="150" t="s">
        <v>81</v>
      </c>
      <c r="AV121" s="12" t="s">
        <v>79</v>
      </c>
      <c r="AW121" s="12" t="s">
        <v>33</v>
      </c>
      <c r="AX121" s="12" t="s">
        <v>72</v>
      </c>
      <c r="AY121" s="150" t="s">
        <v>152</v>
      </c>
    </row>
    <row r="122" spans="2:65" s="13" customFormat="1" x14ac:dyDescent="0.2">
      <c r="B122" s="155"/>
      <c r="D122" s="149" t="s">
        <v>163</v>
      </c>
      <c r="E122" s="156" t="s">
        <v>19</v>
      </c>
      <c r="F122" s="157" t="s">
        <v>542</v>
      </c>
      <c r="H122" s="158">
        <v>40.247999999999998</v>
      </c>
      <c r="I122" s="159"/>
      <c r="L122" s="155"/>
      <c r="M122" s="160"/>
      <c r="T122" s="161"/>
      <c r="AT122" s="156" t="s">
        <v>163</v>
      </c>
      <c r="AU122" s="156" t="s">
        <v>81</v>
      </c>
      <c r="AV122" s="13" t="s">
        <v>81</v>
      </c>
      <c r="AW122" s="13" t="s">
        <v>33</v>
      </c>
      <c r="AX122" s="13" t="s">
        <v>79</v>
      </c>
      <c r="AY122" s="156" t="s">
        <v>152</v>
      </c>
    </row>
    <row r="123" spans="2:65" s="1" customFormat="1" ht="37.9" customHeight="1" x14ac:dyDescent="0.2">
      <c r="B123" s="32"/>
      <c r="C123" s="131" t="s">
        <v>195</v>
      </c>
      <c r="D123" s="131" t="s">
        <v>154</v>
      </c>
      <c r="E123" s="132" t="s">
        <v>203</v>
      </c>
      <c r="F123" s="133" t="s">
        <v>204</v>
      </c>
      <c r="G123" s="134" t="s">
        <v>186</v>
      </c>
      <c r="H123" s="135">
        <v>73.927999999999997</v>
      </c>
      <c r="I123" s="136"/>
      <c r="J123" s="137">
        <f>ROUND(I123*H123,2)</f>
        <v>0</v>
      </c>
      <c r="K123" s="133" t="s">
        <v>158</v>
      </c>
      <c r="L123" s="32"/>
      <c r="M123" s="138" t="s">
        <v>19</v>
      </c>
      <c r="N123" s="139" t="s">
        <v>43</v>
      </c>
      <c r="P123" s="140">
        <f>O123*H123</f>
        <v>0</v>
      </c>
      <c r="Q123" s="140">
        <v>0</v>
      </c>
      <c r="R123" s="140">
        <f>Q123*H123</f>
        <v>0</v>
      </c>
      <c r="S123" s="140">
        <v>0</v>
      </c>
      <c r="T123" s="141">
        <f>S123*H123</f>
        <v>0</v>
      </c>
      <c r="AR123" s="142" t="s">
        <v>159</v>
      </c>
      <c r="AT123" s="142" t="s">
        <v>154</v>
      </c>
      <c r="AU123" s="142" t="s">
        <v>81</v>
      </c>
      <c r="AY123" s="17" t="s">
        <v>152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7" t="s">
        <v>79</v>
      </c>
      <c r="BK123" s="143">
        <f>ROUND(I123*H123,2)</f>
        <v>0</v>
      </c>
      <c r="BL123" s="17" t="s">
        <v>159</v>
      </c>
      <c r="BM123" s="142" t="s">
        <v>543</v>
      </c>
    </row>
    <row r="124" spans="2:65" s="1" customFormat="1" x14ac:dyDescent="0.2">
      <c r="B124" s="32"/>
      <c r="D124" s="144" t="s">
        <v>161</v>
      </c>
      <c r="F124" s="145" t="s">
        <v>206</v>
      </c>
      <c r="I124" s="146"/>
      <c r="L124" s="32"/>
      <c r="M124" s="147"/>
      <c r="T124" s="53"/>
      <c r="AT124" s="17" t="s">
        <v>161</v>
      </c>
      <c r="AU124" s="17" t="s">
        <v>81</v>
      </c>
    </row>
    <row r="125" spans="2:65" s="13" customFormat="1" x14ac:dyDescent="0.2">
      <c r="B125" s="155"/>
      <c r="D125" s="149" t="s">
        <v>163</v>
      </c>
      <c r="E125" s="156" t="s">
        <v>19</v>
      </c>
      <c r="F125" s="157" t="s">
        <v>544</v>
      </c>
      <c r="H125" s="158">
        <v>7.59</v>
      </c>
      <c r="I125" s="159"/>
      <c r="L125" s="155"/>
      <c r="M125" s="160"/>
      <c r="T125" s="161"/>
      <c r="AT125" s="156" t="s">
        <v>163</v>
      </c>
      <c r="AU125" s="156" t="s">
        <v>81</v>
      </c>
      <c r="AV125" s="13" t="s">
        <v>81</v>
      </c>
      <c r="AW125" s="13" t="s">
        <v>33</v>
      </c>
      <c r="AX125" s="13" t="s">
        <v>72</v>
      </c>
      <c r="AY125" s="156" t="s">
        <v>152</v>
      </c>
    </row>
    <row r="126" spans="2:65" s="13" customFormat="1" x14ac:dyDescent="0.2">
      <c r="B126" s="155"/>
      <c r="D126" s="149" t="s">
        <v>163</v>
      </c>
      <c r="E126" s="156" t="s">
        <v>19</v>
      </c>
      <c r="F126" s="157" t="s">
        <v>545</v>
      </c>
      <c r="H126" s="158">
        <v>66.337999999999994</v>
      </c>
      <c r="I126" s="159"/>
      <c r="L126" s="155"/>
      <c r="M126" s="160"/>
      <c r="T126" s="161"/>
      <c r="AT126" s="156" t="s">
        <v>163</v>
      </c>
      <c r="AU126" s="156" t="s">
        <v>81</v>
      </c>
      <c r="AV126" s="13" t="s">
        <v>81</v>
      </c>
      <c r="AW126" s="13" t="s">
        <v>33</v>
      </c>
      <c r="AX126" s="13" t="s">
        <v>72</v>
      </c>
      <c r="AY126" s="156" t="s">
        <v>152</v>
      </c>
    </row>
    <row r="127" spans="2:65" s="14" customFormat="1" x14ac:dyDescent="0.2">
      <c r="B127" s="162"/>
      <c r="D127" s="149" t="s">
        <v>163</v>
      </c>
      <c r="E127" s="163" t="s">
        <v>19</v>
      </c>
      <c r="F127" s="164" t="s">
        <v>194</v>
      </c>
      <c r="H127" s="165">
        <v>73.927999999999997</v>
      </c>
      <c r="I127" s="166"/>
      <c r="L127" s="162"/>
      <c r="M127" s="167"/>
      <c r="T127" s="168"/>
      <c r="AT127" s="163" t="s">
        <v>163</v>
      </c>
      <c r="AU127" s="163" t="s">
        <v>81</v>
      </c>
      <c r="AV127" s="14" t="s">
        <v>159</v>
      </c>
      <c r="AW127" s="14" t="s">
        <v>33</v>
      </c>
      <c r="AX127" s="14" t="s">
        <v>79</v>
      </c>
      <c r="AY127" s="163" t="s">
        <v>152</v>
      </c>
    </row>
    <row r="128" spans="2:65" s="1" customFormat="1" ht="37.9" customHeight="1" x14ac:dyDescent="0.2">
      <c r="B128" s="32"/>
      <c r="C128" s="131" t="s">
        <v>202</v>
      </c>
      <c r="D128" s="131" t="s">
        <v>154</v>
      </c>
      <c r="E128" s="132" t="s">
        <v>209</v>
      </c>
      <c r="F128" s="133" t="s">
        <v>210</v>
      </c>
      <c r="G128" s="134" t="s">
        <v>186</v>
      </c>
      <c r="H128" s="135">
        <v>369.64</v>
      </c>
      <c r="I128" s="136"/>
      <c r="J128" s="137">
        <f>ROUND(I128*H128,2)</f>
        <v>0</v>
      </c>
      <c r="K128" s="133" t="s">
        <v>158</v>
      </c>
      <c r="L128" s="32"/>
      <c r="M128" s="138" t="s">
        <v>19</v>
      </c>
      <c r="N128" s="139" t="s">
        <v>43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159</v>
      </c>
      <c r="AT128" s="142" t="s">
        <v>154</v>
      </c>
      <c r="AU128" s="142" t="s">
        <v>81</v>
      </c>
      <c r="AY128" s="17" t="s">
        <v>152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7" t="s">
        <v>79</v>
      </c>
      <c r="BK128" s="143">
        <f>ROUND(I128*H128,2)</f>
        <v>0</v>
      </c>
      <c r="BL128" s="17" t="s">
        <v>159</v>
      </c>
      <c r="BM128" s="142" t="s">
        <v>546</v>
      </c>
    </row>
    <row r="129" spans="2:65" s="1" customFormat="1" x14ac:dyDescent="0.2">
      <c r="B129" s="32"/>
      <c r="D129" s="144" t="s">
        <v>161</v>
      </c>
      <c r="F129" s="145" t="s">
        <v>212</v>
      </c>
      <c r="I129" s="146"/>
      <c r="L129" s="32"/>
      <c r="M129" s="147"/>
      <c r="T129" s="53"/>
      <c r="AT129" s="17" t="s">
        <v>161</v>
      </c>
      <c r="AU129" s="17" t="s">
        <v>81</v>
      </c>
    </row>
    <row r="130" spans="2:65" s="13" customFormat="1" x14ac:dyDescent="0.2">
      <c r="B130" s="155"/>
      <c r="D130" s="149" t="s">
        <v>163</v>
      </c>
      <c r="E130" s="156" t="s">
        <v>19</v>
      </c>
      <c r="F130" s="157" t="s">
        <v>547</v>
      </c>
      <c r="H130" s="158">
        <v>369.64</v>
      </c>
      <c r="I130" s="159"/>
      <c r="L130" s="155"/>
      <c r="M130" s="160"/>
      <c r="T130" s="161"/>
      <c r="AT130" s="156" t="s">
        <v>163</v>
      </c>
      <c r="AU130" s="156" t="s">
        <v>81</v>
      </c>
      <c r="AV130" s="13" t="s">
        <v>81</v>
      </c>
      <c r="AW130" s="13" t="s">
        <v>33</v>
      </c>
      <c r="AX130" s="13" t="s">
        <v>79</v>
      </c>
      <c r="AY130" s="156" t="s">
        <v>152</v>
      </c>
    </row>
    <row r="131" spans="2:65" s="1" customFormat="1" ht="24.2" customHeight="1" x14ac:dyDescent="0.2">
      <c r="B131" s="32"/>
      <c r="C131" s="131" t="s">
        <v>208</v>
      </c>
      <c r="D131" s="131" t="s">
        <v>154</v>
      </c>
      <c r="E131" s="132" t="s">
        <v>215</v>
      </c>
      <c r="F131" s="133" t="s">
        <v>216</v>
      </c>
      <c r="G131" s="134" t="s">
        <v>186</v>
      </c>
      <c r="H131" s="135">
        <v>73.927999999999997</v>
      </c>
      <c r="I131" s="136"/>
      <c r="J131" s="137">
        <f>ROUND(I131*H131,2)</f>
        <v>0</v>
      </c>
      <c r="K131" s="133" t="s">
        <v>158</v>
      </c>
      <c r="L131" s="32"/>
      <c r="M131" s="138" t="s">
        <v>19</v>
      </c>
      <c r="N131" s="139" t="s">
        <v>43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159</v>
      </c>
      <c r="AT131" s="142" t="s">
        <v>154</v>
      </c>
      <c r="AU131" s="142" t="s">
        <v>81</v>
      </c>
      <c r="AY131" s="17" t="s">
        <v>152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7" t="s">
        <v>79</v>
      </c>
      <c r="BK131" s="143">
        <f>ROUND(I131*H131,2)</f>
        <v>0</v>
      </c>
      <c r="BL131" s="17" t="s">
        <v>159</v>
      </c>
      <c r="BM131" s="142" t="s">
        <v>548</v>
      </c>
    </row>
    <row r="132" spans="2:65" s="1" customFormat="1" x14ac:dyDescent="0.2">
      <c r="B132" s="32"/>
      <c r="D132" s="144" t="s">
        <v>161</v>
      </c>
      <c r="F132" s="145" t="s">
        <v>218</v>
      </c>
      <c r="I132" s="146"/>
      <c r="L132" s="32"/>
      <c r="M132" s="147"/>
      <c r="T132" s="53"/>
      <c r="AT132" s="17" t="s">
        <v>161</v>
      </c>
      <c r="AU132" s="17" t="s">
        <v>81</v>
      </c>
    </row>
    <row r="133" spans="2:65" s="1" customFormat="1" ht="24.2" customHeight="1" x14ac:dyDescent="0.2">
      <c r="B133" s="32"/>
      <c r="C133" s="131" t="s">
        <v>214</v>
      </c>
      <c r="D133" s="131" t="s">
        <v>154</v>
      </c>
      <c r="E133" s="132" t="s">
        <v>220</v>
      </c>
      <c r="F133" s="133" t="s">
        <v>221</v>
      </c>
      <c r="G133" s="134" t="s">
        <v>186</v>
      </c>
      <c r="H133" s="135">
        <v>19.7</v>
      </c>
      <c r="I133" s="136"/>
      <c r="J133" s="137">
        <f>ROUND(I133*H133,2)</f>
        <v>0</v>
      </c>
      <c r="K133" s="133" t="s">
        <v>158</v>
      </c>
      <c r="L133" s="32"/>
      <c r="M133" s="138" t="s">
        <v>19</v>
      </c>
      <c r="N133" s="139" t="s">
        <v>43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159</v>
      </c>
      <c r="AT133" s="142" t="s">
        <v>154</v>
      </c>
      <c r="AU133" s="142" t="s">
        <v>81</v>
      </c>
      <c r="AY133" s="17" t="s">
        <v>152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7" t="s">
        <v>79</v>
      </c>
      <c r="BK133" s="143">
        <f>ROUND(I133*H133,2)</f>
        <v>0</v>
      </c>
      <c r="BL133" s="17" t="s">
        <v>159</v>
      </c>
      <c r="BM133" s="142" t="s">
        <v>549</v>
      </c>
    </row>
    <row r="134" spans="2:65" s="1" customFormat="1" x14ac:dyDescent="0.2">
      <c r="B134" s="32"/>
      <c r="D134" s="144" t="s">
        <v>161</v>
      </c>
      <c r="F134" s="145" t="s">
        <v>223</v>
      </c>
      <c r="I134" s="146"/>
      <c r="L134" s="32"/>
      <c r="M134" s="147"/>
      <c r="T134" s="53"/>
      <c r="AT134" s="17" t="s">
        <v>161</v>
      </c>
      <c r="AU134" s="17" t="s">
        <v>81</v>
      </c>
    </row>
    <row r="135" spans="2:65" s="12" customFormat="1" x14ac:dyDescent="0.2">
      <c r="B135" s="148"/>
      <c r="D135" s="149" t="s">
        <v>163</v>
      </c>
      <c r="E135" s="150" t="s">
        <v>19</v>
      </c>
      <c r="F135" s="151" t="s">
        <v>534</v>
      </c>
      <c r="H135" s="150" t="s">
        <v>19</v>
      </c>
      <c r="I135" s="152"/>
      <c r="L135" s="148"/>
      <c r="M135" s="153"/>
      <c r="T135" s="154"/>
      <c r="AT135" s="150" t="s">
        <v>163</v>
      </c>
      <c r="AU135" s="150" t="s">
        <v>81</v>
      </c>
      <c r="AV135" s="12" t="s">
        <v>79</v>
      </c>
      <c r="AW135" s="12" t="s">
        <v>33</v>
      </c>
      <c r="AX135" s="12" t="s">
        <v>72</v>
      </c>
      <c r="AY135" s="150" t="s">
        <v>152</v>
      </c>
    </row>
    <row r="136" spans="2:65" s="13" customFormat="1" x14ac:dyDescent="0.2">
      <c r="B136" s="155"/>
      <c r="D136" s="149" t="s">
        <v>163</v>
      </c>
      <c r="E136" s="156" t="s">
        <v>19</v>
      </c>
      <c r="F136" s="157" t="s">
        <v>550</v>
      </c>
      <c r="H136" s="158">
        <v>8.65</v>
      </c>
      <c r="I136" s="159"/>
      <c r="L136" s="155"/>
      <c r="M136" s="160"/>
      <c r="T136" s="161"/>
      <c r="AT136" s="156" t="s">
        <v>163</v>
      </c>
      <c r="AU136" s="156" t="s">
        <v>81</v>
      </c>
      <c r="AV136" s="13" t="s">
        <v>81</v>
      </c>
      <c r="AW136" s="13" t="s">
        <v>33</v>
      </c>
      <c r="AX136" s="13" t="s">
        <v>72</v>
      </c>
      <c r="AY136" s="156" t="s">
        <v>152</v>
      </c>
    </row>
    <row r="137" spans="2:65" s="12" customFormat="1" x14ac:dyDescent="0.2">
      <c r="B137" s="148"/>
      <c r="D137" s="149" t="s">
        <v>163</v>
      </c>
      <c r="E137" s="150" t="s">
        <v>19</v>
      </c>
      <c r="F137" s="151" t="s">
        <v>189</v>
      </c>
      <c r="H137" s="150" t="s">
        <v>19</v>
      </c>
      <c r="I137" s="152"/>
      <c r="L137" s="148"/>
      <c r="M137" s="153"/>
      <c r="T137" s="154"/>
      <c r="AT137" s="150" t="s">
        <v>163</v>
      </c>
      <c r="AU137" s="150" t="s">
        <v>81</v>
      </c>
      <c r="AV137" s="12" t="s">
        <v>79</v>
      </c>
      <c r="AW137" s="12" t="s">
        <v>33</v>
      </c>
      <c r="AX137" s="12" t="s">
        <v>72</v>
      </c>
      <c r="AY137" s="150" t="s">
        <v>152</v>
      </c>
    </row>
    <row r="138" spans="2:65" s="13" customFormat="1" x14ac:dyDescent="0.2">
      <c r="B138" s="155"/>
      <c r="D138" s="149" t="s">
        <v>163</v>
      </c>
      <c r="E138" s="156" t="s">
        <v>19</v>
      </c>
      <c r="F138" s="157" t="s">
        <v>551</v>
      </c>
      <c r="H138" s="158">
        <v>2.6</v>
      </c>
      <c r="I138" s="159"/>
      <c r="L138" s="155"/>
      <c r="M138" s="160"/>
      <c r="T138" s="161"/>
      <c r="AT138" s="156" t="s">
        <v>163</v>
      </c>
      <c r="AU138" s="156" t="s">
        <v>81</v>
      </c>
      <c r="AV138" s="13" t="s">
        <v>81</v>
      </c>
      <c r="AW138" s="13" t="s">
        <v>33</v>
      </c>
      <c r="AX138" s="13" t="s">
        <v>72</v>
      </c>
      <c r="AY138" s="156" t="s">
        <v>152</v>
      </c>
    </row>
    <row r="139" spans="2:65" s="12" customFormat="1" x14ac:dyDescent="0.2">
      <c r="B139" s="148"/>
      <c r="D139" s="149" t="s">
        <v>163</v>
      </c>
      <c r="E139" s="150" t="s">
        <v>19</v>
      </c>
      <c r="F139" s="151" t="s">
        <v>225</v>
      </c>
      <c r="H139" s="150" t="s">
        <v>19</v>
      </c>
      <c r="I139" s="152"/>
      <c r="L139" s="148"/>
      <c r="M139" s="153"/>
      <c r="T139" s="154"/>
      <c r="AT139" s="150" t="s">
        <v>163</v>
      </c>
      <c r="AU139" s="150" t="s">
        <v>81</v>
      </c>
      <c r="AV139" s="12" t="s">
        <v>79</v>
      </c>
      <c r="AW139" s="12" t="s">
        <v>33</v>
      </c>
      <c r="AX139" s="12" t="s">
        <v>72</v>
      </c>
      <c r="AY139" s="150" t="s">
        <v>152</v>
      </c>
    </row>
    <row r="140" spans="2:65" s="13" customFormat="1" x14ac:dyDescent="0.2">
      <c r="B140" s="155"/>
      <c r="D140" s="149" t="s">
        <v>163</v>
      </c>
      <c r="E140" s="156" t="s">
        <v>19</v>
      </c>
      <c r="F140" s="157" t="s">
        <v>552</v>
      </c>
      <c r="H140" s="158">
        <v>8.4499999999999993</v>
      </c>
      <c r="I140" s="159"/>
      <c r="L140" s="155"/>
      <c r="M140" s="160"/>
      <c r="T140" s="161"/>
      <c r="AT140" s="156" t="s">
        <v>163</v>
      </c>
      <c r="AU140" s="156" t="s">
        <v>81</v>
      </c>
      <c r="AV140" s="13" t="s">
        <v>81</v>
      </c>
      <c r="AW140" s="13" t="s">
        <v>33</v>
      </c>
      <c r="AX140" s="13" t="s">
        <v>72</v>
      </c>
      <c r="AY140" s="156" t="s">
        <v>152</v>
      </c>
    </row>
    <row r="141" spans="2:65" s="14" customFormat="1" x14ac:dyDescent="0.2">
      <c r="B141" s="162"/>
      <c r="D141" s="149" t="s">
        <v>163</v>
      </c>
      <c r="E141" s="163" t="s">
        <v>19</v>
      </c>
      <c r="F141" s="164" t="s">
        <v>194</v>
      </c>
      <c r="H141" s="165">
        <v>19.7</v>
      </c>
      <c r="I141" s="166"/>
      <c r="L141" s="162"/>
      <c r="M141" s="167"/>
      <c r="T141" s="168"/>
      <c r="AT141" s="163" t="s">
        <v>163</v>
      </c>
      <c r="AU141" s="163" t="s">
        <v>81</v>
      </c>
      <c r="AV141" s="14" t="s">
        <v>159</v>
      </c>
      <c r="AW141" s="14" t="s">
        <v>33</v>
      </c>
      <c r="AX141" s="14" t="s">
        <v>79</v>
      </c>
      <c r="AY141" s="163" t="s">
        <v>152</v>
      </c>
    </row>
    <row r="142" spans="2:65" s="1" customFormat="1" ht="16.5" customHeight="1" x14ac:dyDescent="0.2">
      <c r="B142" s="32"/>
      <c r="C142" s="169" t="s">
        <v>219</v>
      </c>
      <c r="D142" s="169" t="s">
        <v>228</v>
      </c>
      <c r="E142" s="170" t="s">
        <v>229</v>
      </c>
      <c r="F142" s="171" t="s">
        <v>230</v>
      </c>
      <c r="G142" s="172" t="s">
        <v>231</v>
      </c>
      <c r="H142" s="173">
        <v>39.4</v>
      </c>
      <c r="I142" s="174"/>
      <c r="J142" s="175">
        <f>ROUND(I142*H142,2)</f>
        <v>0</v>
      </c>
      <c r="K142" s="171" t="s">
        <v>158</v>
      </c>
      <c r="L142" s="176"/>
      <c r="M142" s="177" t="s">
        <v>19</v>
      </c>
      <c r="N142" s="178" t="s">
        <v>43</v>
      </c>
      <c r="P142" s="140">
        <f>O142*H142</f>
        <v>0</v>
      </c>
      <c r="Q142" s="140">
        <v>1</v>
      </c>
      <c r="R142" s="140">
        <f>Q142*H142</f>
        <v>39.4</v>
      </c>
      <c r="S142" s="140">
        <v>0</v>
      </c>
      <c r="T142" s="141">
        <f>S142*H142</f>
        <v>0</v>
      </c>
      <c r="AR142" s="142" t="s">
        <v>208</v>
      </c>
      <c r="AT142" s="142" t="s">
        <v>228</v>
      </c>
      <c r="AU142" s="142" t="s">
        <v>81</v>
      </c>
      <c r="AY142" s="17" t="s">
        <v>152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7" t="s">
        <v>79</v>
      </c>
      <c r="BK142" s="143">
        <f>ROUND(I142*H142,2)</f>
        <v>0</v>
      </c>
      <c r="BL142" s="17" t="s">
        <v>159</v>
      </c>
      <c r="BM142" s="142" t="s">
        <v>553</v>
      </c>
    </row>
    <row r="143" spans="2:65" s="13" customFormat="1" x14ac:dyDescent="0.2">
      <c r="B143" s="155"/>
      <c r="D143" s="149" t="s">
        <v>163</v>
      </c>
      <c r="E143" s="156" t="s">
        <v>19</v>
      </c>
      <c r="F143" s="157" t="s">
        <v>554</v>
      </c>
      <c r="H143" s="158">
        <v>39.4</v>
      </c>
      <c r="I143" s="159"/>
      <c r="L143" s="155"/>
      <c r="M143" s="160"/>
      <c r="T143" s="161"/>
      <c r="AT143" s="156" t="s">
        <v>163</v>
      </c>
      <c r="AU143" s="156" t="s">
        <v>81</v>
      </c>
      <c r="AV143" s="13" t="s">
        <v>81</v>
      </c>
      <c r="AW143" s="13" t="s">
        <v>33</v>
      </c>
      <c r="AX143" s="13" t="s">
        <v>79</v>
      </c>
      <c r="AY143" s="156" t="s">
        <v>152</v>
      </c>
    </row>
    <row r="144" spans="2:65" s="1" customFormat="1" ht="24.2" customHeight="1" x14ac:dyDescent="0.2">
      <c r="B144" s="32"/>
      <c r="C144" s="131" t="s">
        <v>227</v>
      </c>
      <c r="D144" s="131" t="s">
        <v>154</v>
      </c>
      <c r="E144" s="132" t="s">
        <v>234</v>
      </c>
      <c r="F144" s="133" t="s">
        <v>235</v>
      </c>
      <c r="G144" s="134" t="s">
        <v>231</v>
      </c>
      <c r="H144" s="135">
        <v>133.07</v>
      </c>
      <c r="I144" s="136"/>
      <c r="J144" s="137">
        <f>ROUND(I144*H144,2)</f>
        <v>0</v>
      </c>
      <c r="K144" s="133" t="s">
        <v>158</v>
      </c>
      <c r="L144" s="32"/>
      <c r="M144" s="138" t="s">
        <v>19</v>
      </c>
      <c r="N144" s="139" t="s">
        <v>43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159</v>
      </c>
      <c r="AT144" s="142" t="s">
        <v>154</v>
      </c>
      <c r="AU144" s="142" t="s">
        <v>81</v>
      </c>
      <c r="AY144" s="17" t="s">
        <v>152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7" t="s">
        <v>79</v>
      </c>
      <c r="BK144" s="143">
        <f>ROUND(I144*H144,2)</f>
        <v>0</v>
      </c>
      <c r="BL144" s="17" t="s">
        <v>159</v>
      </c>
      <c r="BM144" s="142" t="s">
        <v>555</v>
      </c>
    </row>
    <row r="145" spans="2:65" s="1" customFormat="1" x14ac:dyDescent="0.2">
      <c r="B145" s="32"/>
      <c r="D145" s="144" t="s">
        <v>161</v>
      </c>
      <c r="F145" s="145" t="s">
        <v>237</v>
      </c>
      <c r="I145" s="146"/>
      <c r="L145" s="32"/>
      <c r="M145" s="147"/>
      <c r="T145" s="53"/>
      <c r="AT145" s="17" t="s">
        <v>161</v>
      </c>
      <c r="AU145" s="17" t="s">
        <v>81</v>
      </c>
    </row>
    <row r="146" spans="2:65" s="13" customFormat="1" x14ac:dyDescent="0.2">
      <c r="B146" s="155"/>
      <c r="D146" s="149" t="s">
        <v>163</v>
      </c>
      <c r="E146" s="156" t="s">
        <v>19</v>
      </c>
      <c r="F146" s="157" t="s">
        <v>556</v>
      </c>
      <c r="H146" s="158">
        <v>133.07</v>
      </c>
      <c r="I146" s="159"/>
      <c r="L146" s="155"/>
      <c r="M146" s="160"/>
      <c r="T146" s="161"/>
      <c r="AT146" s="156" t="s">
        <v>163</v>
      </c>
      <c r="AU146" s="156" t="s">
        <v>81</v>
      </c>
      <c r="AV146" s="13" t="s">
        <v>81</v>
      </c>
      <c r="AW146" s="13" t="s">
        <v>33</v>
      </c>
      <c r="AX146" s="13" t="s">
        <v>79</v>
      </c>
      <c r="AY146" s="156" t="s">
        <v>152</v>
      </c>
    </row>
    <row r="147" spans="2:65" s="1" customFormat="1" ht="24.2" customHeight="1" x14ac:dyDescent="0.2">
      <c r="B147" s="32"/>
      <c r="C147" s="131" t="s">
        <v>8</v>
      </c>
      <c r="D147" s="131" t="s">
        <v>154</v>
      </c>
      <c r="E147" s="132" t="s">
        <v>240</v>
      </c>
      <c r="F147" s="133" t="s">
        <v>241</v>
      </c>
      <c r="G147" s="134" t="s">
        <v>186</v>
      </c>
      <c r="H147" s="135">
        <v>73.927999999999997</v>
      </c>
      <c r="I147" s="136"/>
      <c r="J147" s="137">
        <f>ROUND(I147*H147,2)</f>
        <v>0</v>
      </c>
      <c r="K147" s="133" t="s">
        <v>158</v>
      </c>
      <c r="L147" s="32"/>
      <c r="M147" s="138" t="s">
        <v>19</v>
      </c>
      <c r="N147" s="139" t="s">
        <v>43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159</v>
      </c>
      <c r="AT147" s="142" t="s">
        <v>154</v>
      </c>
      <c r="AU147" s="142" t="s">
        <v>81</v>
      </c>
      <c r="AY147" s="17" t="s">
        <v>152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7" t="s">
        <v>79</v>
      </c>
      <c r="BK147" s="143">
        <f>ROUND(I147*H147,2)</f>
        <v>0</v>
      </c>
      <c r="BL147" s="17" t="s">
        <v>159</v>
      </c>
      <c r="BM147" s="142" t="s">
        <v>557</v>
      </c>
    </row>
    <row r="148" spans="2:65" s="1" customFormat="1" x14ac:dyDescent="0.2">
      <c r="B148" s="32"/>
      <c r="D148" s="144" t="s">
        <v>161</v>
      </c>
      <c r="F148" s="145" t="s">
        <v>243</v>
      </c>
      <c r="I148" s="146"/>
      <c r="L148" s="32"/>
      <c r="M148" s="147"/>
      <c r="T148" s="53"/>
      <c r="AT148" s="17" t="s">
        <v>161</v>
      </c>
      <c r="AU148" s="17" t="s">
        <v>81</v>
      </c>
    </row>
    <row r="149" spans="2:65" s="13" customFormat="1" x14ac:dyDescent="0.2">
      <c r="B149" s="155"/>
      <c r="D149" s="149" t="s">
        <v>163</v>
      </c>
      <c r="E149" s="156" t="s">
        <v>19</v>
      </c>
      <c r="F149" s="157" t="s">
        <v>558</v>
      </c>
      <c r="H149" s="158">
        <v>73.927999999999997</v>
      </c>
      <c r="I149" s="159"/>
      <c r="L149" s="155"/>
      <c r="M149" s="160"/>
      <c r="T149" s="161"/>
      <c r="AT149" s="156" t="s">
        <v>163</v>
      </c>
      <c r="AU149" s="156" t="s">
        <v>81</v>
      </c>
      <c r="AV149" s="13" t="s">
        <v>81</v>
      </c>
      <c r="AW149" s="13" t="s">
        <v>33</v>
      </c>
      <c r="AX149" s="13" t="s">
        <v>79</v>
      </c>
      <c r="AY149" s="156" t="s">
        <v>152</v>
      </c>
    </row>
    <row r="150" spans="2:65" s="1" customFormat="1" ht="24.2" customHeight="1" x14ac:dyDescent="0.2">
      <c r="B150" s="32"/>
      <c r="C150" s="131" t="s">
        <v>239</v>
      </c>
      <c r="D150" s="131" t="s">
        <v>154</v>
      </c>
      <c r="E150" s="132" t="s">
        <v>246</v>
      </c>
      <c r="F150" s="133" t="s">
        <v>247</v>
      </c>
      <c r="G150" s="134" t="s">
        <v>186</v>
      </c>
      <c r="H150" s="135">
        <v>9.64</v>
      </c>
      <c r="I150" s="136"/>
      <c r="J150" s="137">
        <f>ROUND(I150*H150,2)</f>
        <v>0</v>
      </c>
      <c r="K150" s="133" t="s">
        <v>158</v>
      </c>
      <c r="L150" s="32"/>
      <c r="M150" s="138" t="s">
        <v>19</v>
      </c>
      <c r="N150" s="139" t="s">
        <v>43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159</v>
      </c>
      <c r="AT150" s="142" t="s">
        <v>154</v>
      </c>
      <c r="AU150" s="142" t="s">
        <v>81</v>
      </c>
      <c r="AY150" s="17" t="s">
        <v>152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7" t="s">
        <v>79</v>
      </c>
      <c r="BK150" s="143">
        <f>ROUND(I150*H150,2)</f>
        <v>0</v>
      </c>
      <c r="BL150" s="17" t="s">
        <v>159</v>
      </c>
      <c r="BM150" s="142" t="s">
        <v>559</v>
      </c>
    </row>
    <row r="151" spans="2:65" s="1" customFormat="1" x14ac:dyDescent="0.2">
      <c r="B151" s="32"/>
      <c r="D151" s="144" t="s">
        <v>161</v>
      </c>
      <c r="F151" s="145" t="s">
        <v>249</v>
      </c>
      <c r="I151" s="146"/>
      <c r="L151" s="32"/>
      <c r="M151" s="147"/>
      <c r="T151" s="53"/>
      <c r="AT151" s="17" t="s">
        <v>161</v>
      </c>
      <c r="AU151" s="17" t="s">
        <v>81</v>
      </c>
    </row>
    <row r="152" spans="2:65" s="12" customFormat="1" x14ac:dyDescent="0.2">
      <c r="B152" s="148"/>
      <c r="D152" s="149" t="s">
        <v>163</v>
      </c>
      <c r="E152" s="150" t="s">
        <v>19</v>
      </c>
      <c r="F152" s="151" t="s">
        <v>250</v>
      </c>
      <c r="H152" s="150" t="s">
        <v>19</v>
      </c>
      <c r="I152" s="152"/>
      <c r="L152" s="148"/>
      <c r="M152" s="153"/>
      <c r="T152" s="154"/>
      <c r="AT152" s="150" t="s">
        <v>163</v>
      </c>
      <c r="AU152" s="150" t="s">
        <v>81</v>
      </c>
      <c r="AV152" s="12" t="s">
        <v>79</v>
      </c>
      <c r="AW152" s="12" t="s">
        <v>33</v>
      </c>
      <c r="AX152" s="12" t="s">
        <v>72</v>
      </c>
      <c r="AY152" s="150" t="s">
        <v>152</v>
      </c>
    </row>
    <row r="153" spans="2:65" s="13" customFormat="1" x14ac:dyDescent="0.2">
      <c r="B153" s="155"/>
      <c r="D153" s="149" t="s">
        <v>163</v>
      </c>
      <c r="E153" s="156" t="s">
        <v>19</v>
      </c>
      <c r="F153" s="157" t="s">
        <v>560</v>
      </c>
      <c r="H153" s="158">
        <v>40.247999999999998</v>
      </c>
      <c r="I153" s="159"/>
      <c r="L153" s="155"/>
      <c r="M153" s="160"/>
      <c r="T153" s="161"/>
      <c r="AT153" s="156" t="s">
        <v>163</v>
      </c>
      <c r="AU153" s="156" t="s">
        <v>81</v>
      </c>
      <c r="AV153" s="13" t="s">
        <v>81</v>
      </c>
      <c r="AW153" s="13" t="s">
        <v>33</v>
      </c>
      <c r="AX153" s="13" t="s">
        <v>72</v>
      </c>
      <c r="AY153" s="156" t="s">
        <v>152</v>
      </c>
    </row>
    <row r="154" spans="2:65" s="13" customFormat="1" x14ac:dyDescent="0.2">
      <c r="B154" s="155"/>
      <c r="D154" s="149" t="s">
        <v>163</v>
      </c>
      <c r="E154" s="156" t="s">
        <v>19</v>
      </c>
      <c r="F154" s="157" t="s">
        <v>561</v>
      </c>
      <c r="H154" s="158">
        <v>-4.4720000000000004</v>
      </c>
      <c r="I154" s="159"/>
      <c r="L154" s="155"/>
      <c r="M154" s="160"/>
      <c r="T154" s="161"/>
      <c r="AT154" s="156" t="s">
        <v>163</v>
      </c>
      <c r="AU154" s="156" t="s">
        <v>81</v>
      </c>
      <c r="AV154" s="13" t="s">
        <v>81</v>
      </c>
      <c r="AW154" s="13" t="s">
        <v>33</v>
      </c>
      <c r="AX154" s="13" t="s">
        <v>72</v>
      </c>
      <c r="AY154" s="156" t="s">
        <v>152</v>
      </c>
    </row>
    <row r="155" spans="2:65" s="13" customFormat="1" x14ac:dyDescent="0.2">
      <c r="B155" s="155"/>
      <c r="D155" s="149" t="s">
        <v>163</v>
      </c>
      <c r="E155" s="156" t="s">
        <v>19</v>
      </c>
      <c r="F155" s="157" t="s">
        <v>562</v>
      </c>
      <c r="H155" s="158">
        <v>-26.135999999999999</v>
      </c>
      <c r="I155" s="159"/>
      <c r="L155" s="155"/>
      <c r="M155" s="160"/>
      <c r="T155" s="161"/>
      <c r="AT155" s="156" t="s">
        <v>163</v>
      </c>
      <c r="AU155" s="156" t="s">
        <v>81</v>
      </c>
      <c r="AV155" s="13" t="s">
        <v>81</v>
      </c>
      <c r="AW155" s="13" t="s">
        <v>33</v>
      </c>
      <c r="AX155" s="13" t="s">
        <v>72</v>
      </c>
      <c r="AY155" s="156" t="s">
        <v>152</v>
      </c>
    </row>
    <row r="156" spans="2:65" s="14" customFormat="1" x14ac:dyDescent="0.2">
      <c r="B156" s="162"/>
      <c r="D156" s="149" t="s">
        <v>163</v>
      </c>
      <c r="E156" s="163" t="s">
        <v>19</v>
      </c>
      <c r="F156" s="164" t="s">
        <v>194</v>
      </c>
      <c r="H156" s="165">
        <v>9.64</v>
      </c>
      <c r="I156" s="166"/>
      <c r="L156" s="162"/>
      <c r="M156" s="167"/>
      <c r="T156" s="168"/>
      <c r="AT156" s="163" t="s">
        <v>163</v>
      </c>
      <c r="AU156" s="163" t="s">
        <v>81</v>
      </c>
      <c r="AV156" s="14" t="s">
        <v>159</v>
      </c>
      <c r="AW156" s="14" t="s">
        <v>33</v>
      </c>
      <c r="AX156" s="14" t="s">
        <v>79</v>
      </c>
      <c r="AY156" s="163" t="s">
        <v>152</v>
      </c>
    </row>
    <row r="157" spans="2:65" s="1" customFormat="1" ht="16.5" customHeight="1" x14ac:dyDescent="0.2">
      <c r="B157" s="32"/>
      <c r="C157" s="169" t="s">
        <v>245</v>
      </c>
      <c r="D157" s="169" t="s">
        <v>228</v>
      </c>
      <c r="E157" s="170" t="s">
        <v>255</v>
      </c>
      <c r="F157" s="171" t="s">
        <v>256</v>
      </c>
      <c r="G157" s="172" t="s">
        <v>231</v>
      </c>
      <c r="H157" s="173">
        <v>19.28</v>
      </c>
      <c r="I157" s="174"/>
      <c r="J157" s="175">
        <f>ROUND(I157*H157,2)</f>
        <v>0</v>
      </c>
      <c r="K157" s="171" t="s">
        <v>158</v>
      </c>
      <c r="L157" s="176"/>
      <c r="M157" s="177" t="s">
        <v>19</v>
      </c>
      <c r="N157" s="178" t="s">
        <v>43</v>
      </c>
      <c r="P157" s="140">
        <f>O157*H157</f>
        <v>0</v>
      </c>
      <c r="Q157" s="140">
        <v>1</v>
      </c>
      <c r="R157" s="140">
        <f>Q157*H157</f>
        <v>19.28</v>
      </c>
      <c r="S157" s="140">
        <v>0</v>
      </c>
      <c r="T157" s="141">
        <f>S157*H157</f>
        <v>0</v>
      </c>
      <c r="AR157" s="142" t="s">
        <v>208</v>
      </c>
      <c r="AT157" s="142" t="s">
        <v>228</v>
      </c>
      <c r="AU157" s="142" t="s">
        <v>81</v>
      </c>
      <c r="AY157" s="17" t="s">
        <v>152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7" t="s">
        <v>79</v>
      </c>
      <c r="BK157" s="143">
        <f>ROUND(I157*H157,2)</f>
        <v>0</v>
      </c>
      <c r="BL157" s="17" t="s">
        <v>159</v>
      </c>
      <c r="BM157" s="142" t="s">
        <v>563</v>
      </c>
    </row>
    <row r="158" spans="2:65" s="13" customFormat="1" x14ac:dyDescent="0.2">
      <c r="B158" s="155"/>
      <c r="D158" s="149" t="s">
        <v>163</v>
      </c>
      <c r="E158" s="156" t="s">
        <v>19</v>
      </c>
      <c r="F158" s="157" t="s">
        <v>564</v>
      </c>
      <c r="H158" s="158">
        <v>19.28</v>
      </c>
      <c r="I158" s="159"/>
      <c r="L158" s="155"/>
      <c r="M158" s="160"/>
      <c r="T158" s="161"/>
      <c r="AT158" s="156" t="s">
        <v>163</v>
      </c>
      <c r="AU158" s="156" t="s">
        <v>81</v>
      </c>
      <c r="AV158" s="13" t="s">
        <v>81</v>
      </c>
      <c r="AW158" s="13" t="s">
        <v>33</v>
      </c>
      <c r="AX158" s="13" t="s">
        <v>79</v>
      </c>
      <c r="AY158" s="156" t="s">
        <v>152</v>
      </c>
    </row>
    <row r="159" spans="2:65" s="1" customFormat="1" ht="24.2" customHeight="1" x14ac:dyDescent="0.2">
      <c r="B159" s="32"/>
      <c r="C159" s="131" t="s">
        <v>254</v>
      </c>
      <c r="D159" s="131" t="s">
        <v>154</v>
      </c>
      <c r="E159" s="132" t="s">
        <v>260</v>
      </c>
      <c r="F159" s="133" t="s">
        <v>261</v>
      </c>
      <c r="G159" s="134" t="s">
        <v>157</v>
      </c>
      <c r="H159" s="135">
        <v>11.96</v>
      </c>
      <c r="I159" s="136"/>
      <c r="J159" s="137">
        <f>ROUND(I159*H159,2)</f>
        <v>0</v>
      </c>
      <c r="K159" s="133" t="s">
        <v>158</v>
      </c>
      <c r="L159" s="32"/>
      <c r="M159" s="138" t="s">
        <v>19</v>
      </c>
      <c r="N159" s="139" t="s">
        <v>43</v>
      </c>
      <c r="P159" s="140">
        <f>O159*H159</f>
        <v>0</v>
      </c>
      <c r="Q159" s="140">
        <v>0</v>
      </c>
      <c r="R159" s="140">
        <f>Q159*H159</f>
        <v>0</v>
      </c>
      <c r="S159" s="140">
        <v>0</v>
      </c>
      <c r="T159" s="141">
        <f>S159*H159</f>
        <v>0</v>
      </c>
      <c r="AR159" s="142" t="s">
        <v>159</v>
      </c>
      <c r="AT159" s="142" t="s">
        <v>154</v>
      </c>
      <c r="AU159" s="142" t="s">
        <v>81</v>
      </c>
      <c r="AY159" s="17" t="s">
        <v>152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7" t="s">
        <v>79</v>
      </c>
      <c r="BK159" s="143">
        <f>ROUND(I159*H159,2)</f>
        <v>0</v>
      </c>
      <c r="BL159" s="17" t="s">
        <v>159</v>
      </c>
      <c r="BM159" s="142" t="s">
        <v>565</v>
      </c>
    </row>
    <row r="160" spans="2:65" s="1" customFormat="1" x14ac:dyDescent="0.2">
      <c r="B160" s="32"/>
      <c r="D160" s="144" t="s">
        <v>161</v>
      </c>
      <c r="F160" s="145" t="s">
        <v>263</v>
      </c>
      <c r="I160" s="146"/>
      <c r="L160" s="32"/>
      <c r="M160" s="147"/>
      <c r="T160" s="53"/>
      <c r="AT160" s="17" t="s">
        <v>161</v>
      </c>
      <c r="AU160" s="17" t="s">
        <v>81</v>
      </c>
    </row>
    <row r="161" spans="2:65" s="13" customFormat="1" x14ac:dyDescent="0.2">
      <c r="B161" s="155"/>
      <c r="D161" s="149" t="s">
        <v>163</v>
      </c>
      <c r="E161" s="156" t="s">
        <v>19</v>
      </c>
      <c r="F161" s="157" t="s">
        <v>566</v>
      </c>
      <c r="H161" s="158">
        <v>11.96</v>
      </c>
      <c r="I161" s="159"/>
      <c r="L161" s="155"/>
      <c r="M161" s="160"/>
      <c r="T161" s="161"/>
      <c r="AT161" s="156" t="s">
        <v>163</v>
      </c>
      <c r="AU161" s="156" t="s">
        <v>81</v>
      </c>
      <c r="AV161" s="13" t="s">
        <v>81</v>
      </c>
      <c r="AW161" s="13" t="s">
        <v>33</v>
      </c>
      <c r="AX161" s="13" t="s">
        <v>79</v>
      </c>
      <c r="AY161" s="156" t="s">
        <v>152</v>
      </c>
    </row>
    <row r="162" spans="2:65" s="1" customFormat="1" ht="16.5" customHeight="1" x14ac:dyDescent="0.2">
      <c r="B162" s="32"/>
      <c r="C162" s="169" t="s">
        <v>259</v>
      </c>
      <c r="D162" s="169" t="s">
        <v>228</v>
      </c>
      <c r="E162" s="170" t="s">
        <v>266</v>
      </c>
      <c r="F162" s="171" t="s">
        <v>267</v>
      </c>
      <c r="G162" s="172" t="s">
        <v>268</v>
      </c>
      <c r="H162" s="173">
        <v>0.23899999999999999</v>
      </c>
      <c r="I162" s="174"/>
      <c r="J162" s="175">
        <f>ROUND(I162*H162,2)</f>
        <v>0</v>
      </c>
      <c r="K162" s="171" t="s">
        <v>158</v>
      </c>
      <c r="L162" s="176"/>
      <c r="M162" s="177" t="s">
        <v>19</v>
      </c>
      <c r="N162" s="178" t="s">
        <v>43</v>
      </c>
      <c r="P162" s="140">
        <f>O162*H162</f>
        <v>0</v>
      </c>
      <c r="Q162" s="140">
        <v>1E-3</v>
      </c>
      <c r="R162" s="140">
        <f>Q162*H162</f>
        <v>2.3899999999999998E-4</v>
      </c>
      <c r="S162" s="140">
        <v>0</v>
      </c>
      <c r="T162" s="141">
        <f>S162*H162</f>
        <v>0</v>
      </c>
      <c r="AR162" s="142" t="s">
        <v>208</v>
      </c>
      <c r="AT162" s="142" t="s">
        <v>228</v>
      </c>
      <c r="AU162" s="142" t="s">
        <v>81</v>
      </c>
      <c r="AY162" s="17" t="s">
        <v>152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7" t="s">
        <v>79</v>
      </c>
      <c r="BK162" s="143">
        <f>ROUND(I162*H162,2)</f>
        <v>0</v>
      </c>
      <c r="BL162" s="17" t="s">
        <v>159</v>
      </c>
      <c r="BM162" s="142" t="s">
        <v>567</v>
      </c>
    </row>
    <row r="163" spans="2:65" s="13" customFormat="1" x14ac:dyDescent="0.2">
      <c r="B163" s="155"/>
      <c r="D163" s="149" t="s">
        <v>163</v>
      </c>
      <c r="F163" s="157" t="s">
        <v>568</v>
      </c>
      <c r="H163" s="158">
        <v>0.23899999999999999</v>
      </c>
      <c r="I163" s="159"/>
      <c r="L163" s="155"/>
      <c r="M163" s="160"/>
      <c r="T163" s="161"/>
      <c r="AT163" s="156" t="s">
        <v>163</v>
      </c>
      <c r="AU163" s="156" t="s">
        <v>81</v>
      </c>
      <c r="AV163" s="13" t="s">
        <v>81</v>
      </c>
      <c r="AW163" s="13" t="s">
        <v>4</v>
      </c>
      <c r="AX163" s="13" t="s">
        <v>79</v>
      </c>
      <c r="AY163" s="156" t="s">
        <v>152</v>
      </c>
    </row>
    <row r="164" spans="2:65" s="1" customFormat="1" ht="21.75" customHeight="1" x14ac:dyDescent="0.2">
      <c r="B164" s="32"/>
      <c r="C164" s="131" t="s">
        <v>265</v>
      </c>
      <c r="D164" s="131" t="s">
        <v>154</v>
      </c>
      <c r="E164" s="132" t="s">
        <v>272</v>
      </c>
      <c r="F164" s="133" t="s">
        <v>273</v>
      </c>
      <c r="G164" s="134" t="s">
        <v>157</v>
      </c>
      <c r="H164" s="135">
        <v>39.07</v>
      </c>
      <c r="I164" s="136"/>
      <c r="J164" s="137">
        <f>ROUND(I164*H164,2)</f>
        <v>0</v>
      </c>
      <c r="K164" s="133" t="s">
        <v>158</v>
      </c>
      <c r="L164" s="32"/>
      <c r="M164" s="138" t="s">
        <v>19</v>
      </c>
      <c r="N164" s="139" t="s">
        <v>43</v>
      </c>
      <c r="P164" s="140">
        <f>O164*H164</f>
        <v>0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AR164" s="142" t="s">
        <v>159</v>
      </c>
      <c r="AT164" s="142" t="s">
        <v>154</v>
      </c>
      <c r="AU164" s="142" t="s">
        <v>81</v>
      </c>
      <c r="AY164" s="17" t="s">
        <v>152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7" t="s">
        <v>79</v>
      </c>
      <c r="BK164" s="143">
        <f>ROUND(I164*H164,2)</f>
        <v>0</v>
      </c>
      <c r="BL164" s="17" t="s">
        <v>159</v>
      </c>
      <c r="BM164" s="142" t="s">
        <v>569</v>
      </c>
    </row>
    <row r="165" spans="2:65" s="1" customFormat="1" x14ac:dyDescent="0.2">
      <c r="B165" s="32"/>
      <c r="D165" s="144" t="s">
        <v>161</v>
      </c>
      <c r="F165" s="145" t="s">
        <v>275</v>
      </c>
      <c r="I165" s="146"/>
      <c r="L165" s="32"/>
      <c r="M165" s="147"/>
      <c r="T165" s="53"/>
      <c r="AT165" s="17" t="s">
        <v>161</v>
      </c>
      <c r="AU165" s="17" t="s">
        <v>81</v>
      </c>
    </row>
    <row r="166" spans="2:65" s="12" customFormat="1" x14ac:dyDescent="0.2">
      <c r="B166" s="148"/>
      <c r="D166" s="149" t="s">
        <v>163</v>
      </c>
      <c r="E166" s="150" t="s">
        <v>19</v>
      </c>
      <c r="F166" s="151" t="s">
        <v>534</v>
      </c>
      <c r="H166" s="150" t="s">
        <v>19</v>
      </c>
      <c r="I166" s="152"/>
      <c r="L166" s="148"/>
      <c r="M166" s="153"/>
      <c r="T166" s="154"/>
      <c r="AT166" s="150" t="s">
        <v>163</v>
      </c>
      <c r="AU166" s="150" t="s">
        <v>81</v>
      </c>
      <c r="AV166" s="12" t="s">
        <v>79</v>
      </c>
      <c r="AW166" s="12" t="s">
        <v>33</v>
      </c>
      <c r="AX166" s="12" t="s">
        <v>72</v>
      </c>
      <c r="AY166" s="150" t="s">
        <v>152</v>
      </c>
    </row>
    <row r="167" spans="2:65" s="13" customFormat="1" x14ac:dyDescent="0.2">
      <c r="B167" s="155"/>
      <c r="D167" s="149" t="s">
        <v>163</v>
      </c>
      <c r="E167" s="156" t="s">
        <v>19</v>
      </c>
      <c r="F167" s="157" t="s">
        <v>570</v>
      </c>
      <c r="H167" s="158">
        <v>17.5</v>
      </c>
      <c r="I167" s="159"/>
      <c r="L167" s="155"/>
      <c r="M167" s="160"/>
      <c r="T167" s="161"/>
      <c r="AT167" s="156" t="s">
        <v>163</v>
      </c>
      <c r="AU167" s="156" t="s">
        <v>81</v>
      </c>
      <c r="AV167" s="13" t="s">
        <v>81</v>
      </c>
      <c r="AW167" s="13" t="s">
        <v>33</v>
      </c>
      <c r="AX167" s="13" t="s">
        <v>72</v>
      </c>
      <c r="AY167" s="156" t="s">
        <v>152</v>
      </c>
    </row>
    <row r="168" spans="2:65" s="12" customFormat="1" x14ac:dyDescent="0.2">
      <c r="B168" s="148"/>
      <c r="D168" s="149" t="s">
        <v>163</v>
      </c>
      <c r="E168" s="150" t="s">
        <v>19</v>
      </c>
      <c r="F168" s="151" t="s">
        <v>189</v>
      </c>
      <c r="H168" s="150" t="s">
        <v>19</v>
      </c>
      <c r="I168" s="152"/>
      <c r="L168" s="148"/>
      <c r="M168" s="153"/>
      <c r="T168" s="154"/>
      <c r="AT168" s="150" t="s">
        <v>163</v>
      </c>
      <c r="AU168" s="150" t="s">
        <v>81</v>
      </c>
      <c r="AV168" s="12" t="s">
        <v>79</v>
      </c>
      <c r="AW168" s="12" t="s">
        <v>33</v>
      </c>
      <c r="AX168" s="12" t="s">
        <v>72</v>
      </c>
      <c r="AY168" s="150" t="s">
        <v>152</v>
      </c>
    </row>
    <row r="169" spans="2:65" s="13" customFormat="1" x14ac:dyDescent="0.2">
      <c r="B169" s="155"/>
      <c r="D169" s="149" t="s">
        <v>163</v>
      </c>
      <c r="E169" s="156" t="s">
        <v>19</v>
      </c>
      <c r="F169" s="157" t="s">
        <v>571</v>
      </c>
      <c r="H169" s="158">
        <v>5.2</v>
      </c>
      <c r="I169" s="159"/>
      <c r="L169" s="155"/>
      <c r="M169" s="160"/>
      <c r="T169" s="161"/>
      <c r="AT169" s="156" t="s">
        <v>163</v>
      </c>
      <c r="AU169" s="156" t="s">
        <v>81</v>
      </c>
      <c r="AV169" s="13" t="s">
        <v>81</v>
      </c>
      <c r="AW169" s="13" t="s">
        <v>33</v>
      </c>
      <c r="AX169" s="13" t="s">
        <v>72</v>
      </c>
      <c r="AY169" s="156" t="s">
        <v>152</v>
      </c>
    </row>
    <row r="170" spans="2:65" s="12" customFormat="1" x14ac:dyDescent="0.2">
      <c r="B170" s="148"/>
      <c r="D170" s="149" t="s">
        <v>163</v>
      </c>
      <c r="E170" s="150" t="s">
        <v>19</v>
      </c>
      <c r="F170" s="151" t="s">
        <v>225</v>
      </c>
      <c r="H170" s="150" t="s">
        <v>19</v>
      </c>
      <c r="I170" s="152"/>
      <c r="L170" s="148"/>
      <c r="M170" s="153"/>
      <c r="T170" s="154"/>
      <c r="AT170" s="150" t="s">
        <v>163</v>
      </c>
      <c r="AU170" s="150" t="s">
        <v>81</v>
      </c>
      <c r="AV170" s="12" t="s">
        <v>79</v>
      </c>
      <c r="AW170" s="12" t="s">
        <v>33</v>
      </c>
      <c r="AX170" s="12" t="s">
        <v>72</v>
      </c>
      <c r="AY170" s="150" t="s">
        <v>152</v>
      </c>
    </row>
    <row r="171" spans="2:65" s="13" customFormat="1" x14ac:dyDescent="0.2">
      <c r="B171" s="155"/>
      <c r="D171" s="149" t="s">
        <v>163</v>
      </c>
      <c r="E171" s="156" t="s">
        <v>19</v>
      </c>
      <c r="F171" s="157" t="s">
        <v>572</v>
      </c>
      <c r="H171" s="158">
        <v>16.37</v>
      </c>
      <c r="I171" s="159"/>
      <c r="L171" s="155"/>
      <c r="M171" s="160"/>
      <c r="T171" s="161"/>
      <c r="AT171" s="156" t="s">
        <v>163</v>
      </c>
      <c r="AU171" s="156" t="s">
        <v>81</v>
      </c>
      <c r="AV171" s="13" t="s">
        <v>81</v>
      </c>
      <c r="AW171" s="13" t="s">
        <v>33</v>
      </c>
      <c r="AX171" s="13" t="s">
        <v>72</v>
      </c>
      <c r="AY171" s="156" t="s">
        <v>152</v>
      </c>
    </row>
    <row r="172" spans="2:65" s="14" customFormat="1" x14ac:dyDescent="0.2">
      <c r="B172" s="162"/>
      <c r="D172" s="149" t="s">
        <v>163</v>
      </c>
      <c r="E172" s="163" t="s">
        <v>19</v>
      </c>
      <c r="F172" s="164" t="s">
        <v>194</v>
      </c>
      <c r="H172" s="165">
        <v>39.07</v>
      </c>
      <c r="I172" s="166"/>
      <c r="L172" s="162"/>
      <c r="M172" s="167"/>
      <c r="T172" s="168"/>
      <c r="AT172" s="163" t="s">
        <v>163</v>
      </c>
      <c r="AU172" s="163" t="s">
        <v>81</v>
      </c>
      <c r="AV172" s="14" t="s">
        <v>159</v>
      </c>
      <c r="AW172" s="14" t="s">
        <v>33</v>
      </c>
      <c r="AX172" s="14" t="s">
        <v>79</v>
      </c>
      <c r="AY172" s="163" t="s">
        <v>152</v>
      </c>
    </row>
    <row r="173" spans="2:65" s="1" customFormat="1" ht="21.75" customHeight="1" x14ac:dyDescent="0.2">
      <c r="B173" s="32"/>
      <c r="C173" s="131" t="s">
        <v>271</v>
      </c>
      <c r="D173" s="131" t="s">
        <v>154</v>
      </c>
      <c r="E173" s="132" t="s">
        <v>279</v>
      </c>
      <c r="F173" s="133" t="s">
        <v>280</v>
      </c>
      <c r="G173" s="134" t="s">
        <v>157</v>
      </c>
      <c r="H173" s="135">
        <v>35.880000000000003</v>
      </c>
      <c r="I173" s="136"/>
      <c r="J173" s="137">
        <f>ROUND(I173*H173,2)</f>
        <v>0</v>
      </c>
      <c r="K173" s="133" t="s">
        <v>158</v>
      </c>
      <c r="L173" s="32"/>
      <c r="M173" s="138" t="s">
        <v>19</v>
      </c>
      <c r="N173" s="139" t="s">
        <v>43</v>
      </c>
      <c r="P173" s="140">
        <f>O173*H173</f>
        <v>0</v>
      </c>
      <c r="Q173" s="140">
        <v>0</v>
      </c>
      <c r="R173" s="140">
        <f>Q173*H173</f>
        <v>0</v>
      </c>
      <c r="S173" s="140">
        <v>0</v>
      </c>
      <c r="T173" s="141">
        <f>S173*H173</f>
        <v>0</v>
      </c>
      <c r="AR173" s="142" t="s">
        <v>159</v>
      </c>
      <c r="AT173" s="142" t="s">
        <v>154</v>
      </c>
      <c r="AU173" s="142" t="s">
        <v>81</v>
      </c>
      <c r="AY173" s="17" t="s">
        <v>152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7" t="s">
        <v>79</v>
      </c>
      <c r="BK173" s="143">
        <f>ROUND(I173*H173,2)</f>
        <v>0</v>
      </c>
      <c r="BL173" s="17" t="s">
        <v>159</v>
      </c>
      <c r="BM173" s="142" t="s">
        <v>573</v>
      </c>
    </row>
    <row r="174" spans="2:65" s="1" customFormat="1" x14ac:dyDescent="0.2">
      <c r="B174" s="32"/>
      <c r="D174" s="144" t="s">
        <v>161</v>
      </c>
      <c r="F174" s="145" t="s">
        <v>282</v>
      </c>
      <c r="I174" s="146"/>
      <c r="L174" s="32"/>
      <c r="M174" s="147"/>
      <c r="T174" s="53"/>
      <c r="AT174" s="17" t="s">
        <v>161</v>
      </c>
      <c r="AU174" s="17" t="s">
        <v>81</v>
      </c>
    </row>
    <row r="175" spans="2:65" s="12" customFormat="1" x14ac:dyDescent="0.2">
      <c r="B175" s="148"/>
      <c r="D175" s="149" t="s">
        <v>163</v>
      </c>
      <c r="E175" s="150" t="s">
        <v>19</v>
      </c>
      <c r="F175" s="151" t="s">
        <v>283</v>
      </c>
      <c r="H175" s="150" t="s">
        <v>19</v>
      </c>
      <c r="I175" s="152"/>
      <c r="L175" s="148"/>
      <c r="M175" s="153"/>
      <c r="T175" s="154"/>
      <c r="AT175" s="150" t="s">
        <v>163</v>
      </c>
      <c r="AU175" s="150" t="s">
        <v>81</v>
      </c>
      <c r="AV175" s="12" t="s">
        <v>79</v>
      </c>
      <c r="AW175" s="12" t="s">
        <v>33</v>
      </c>
      <c r="AX175" s="12" t="s">
        <v>72</v>
      </c>
      <c r="AY175" s="150" t="s">
        <v>152</v>
      </c>
    </row>
    <row r="176" spans="2:65" s="13" customFormat="1" x14ac:dyDescent="0.2">
      <c r="B176" s="155"/>
      <c r="D176" s="149" t="s">
        <v>163</v>
      </c>
      <c r="E176" s="156" t="s">
        <v>19</v>
      </c>
      <c r="F176" s="157" t="s">
        <v>574</v>
      </c>
      <c r="H176" s="158">
        <v>35.880000000000003</v>
      </c>
      <c r="I176" s="159"/>
      <c r="L176" s="155"/>
      <c r="M176" s="160"/>
      <c r="T176" s="161"/>
      <c r="AT176" s="156" t="s">
        <v>163</v>
      </c>
      <c r="AU176" s="156" t="s">
        <v>81</v>
      </c>
      <c r="AV176" s="13" t="s">
        <v>81</v>
      </c>
      <c r="AW176" s="13" t="s">
        <v>33</v>
      </c>
      <c r="AX176" s="13" t="s">
        <v>79</v>
      </c>
      <c r="AY176" s="156" t="s">
        <v>152</v>
      </c>
    </row>
    <row r="177" spans="2:65" s="1" customFormat="1" ht="16.5" customHeight="1" x14ac:dyDescent="0.2">
      <c r="B177" s="32"/>
      <c r="C177" s="169" t="s">
        <v>278</v>
      </c>
      <c r="D177" s="169" t="s">
        <v>228</v>
      </c>
      <c r="E177" s="170" t="s">
        <v>286</v>
      </c>
      <c r="F177" s="171" t="s">
        <v>287</v>
      </c>
      <c r="G177" s="172" t="s">
        <v>231</v>
      </c>
      <c r="H177" s="173">
        <v>2.87</v>
      </c>
      <c r="I177" s="174"/>
      <c r="J177" s="175">
        <f>ROUND(I177*H177,2)</f>
        <v>0</v>
      </c>
      <c r="K177" s="171" t="s">
        <v>158</v>
      </c>
      <c r="L177" s="176"/>
      <c r="M177" s="177" t="s">
        <v>19</v>
      </c>
      <c r="N177" s="178" t="s">
        <v>43</v>
      </c>
      <c r="P177" s="140">
        <f>O177*H177</f>
        <v>0</v>
      </c>
      <c r="Q177" s="140">
        <v>1</v>
      </c>
      <c r="R177" s="140">
        <f>Q177*H177</f>
        <v>2.87</v>
      </c>
      <c r="S177" s="140">
        <v>0</v>
      </c>
      <c r="T177" s="141">
        <f>S177*H177</f>
        <v>0</v>
      </c>
      <c r="AR177" s="142" t="s">
        <v>208</v>
      </c>
      <c r="AT177" s="142" t="s">
        <v>228</v>
      </c>
      <c r="AU177" s="142" t="s">
        <v>81</v>
      </c>
      <c r="AY177" s="17" t="s">
        <v>152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7" t="s">
        <v>79</v>
      </c>
      <c r="BK177" s="143">
        <f>ROUND(I177*H177,2)</f>
        <v>0</v>
      </c>
      <c r="BL177" s="17" t="s">
        <v>159</v>
      </c>
      <c r="BM177" s="142" t="s">
        <v>575</v>
      </c>
    </row>
    <row r="178" spans="2:65" s="13" customFormat="1" x14ac:dyDescent="0.2">
      <c r="B178" s="155"/>
      <c r="D178" s="149" t="s">
        <v>163</v>
      </c>
      <c r="E178" s="156" t="s">
        <v>19</v>
      </c>
      <c r="F178" s="157" t="s">
        <v>576</v>
      </c>
      <c r="H178" s="158">
        <v>2.87</v>
      </c>
      <c r="I178" s="159"/>
      <c r="L178" s="155"/>
      <c r="M178" s="160"/>
      <c r="T178" s="161"/>
      <c r="AT178" s="156" t="s">
        <v>163</v>
      </c>
      <c r="AU178" s="156" t="s">
        <v>81</v>
      </c>
      <c r="AV178" s="13" t="s">
        <v>81</v>
      </c>
      <c r="AW178" s="13" t="s">
        <v>33</v>
      </c>
      <c r="AX178" s="13" t="s">
        <v>79</v>
      </c>
      <c r="AY178" s="156" t="s">
        <v>152</v>
      </c>
    </row>
    <row r="179" spans="2:65" s="11" customFormat="1" ht="22.9" customHeight="1" x14ac:dyDescent="0.2">
      <c r="B179" s="119"/>
      <c r="D179" s="120" t="s">
        <v>71</v>
      </c>
      <c r="E179" s="129" t="s">
        <v>81</v>
      </c>
      <c r="F179" s="129" t="s">
        <v>290</v>
      </c>
      <c r="I179" s="122"/>
      <c r="J179" s="130">
        <f>BK179</f>
        <v>0</v>
      </c>
      <c r="L179" s="119"/>
      <c r="M179" s="124"/>
      <c r="P179" s="125">
        <f>SUM(P180:P188)</f>
        <v>0</v>
      </c>
      <c r="R179" s="125">
        <f>SUM(R180:R188)</f>
        <v>10.93262161</v>
      </c>
      <c r="T179" s="126">
        <f>SUM(T180:T188)</f>
        <v>0</v>
      </c>
      <c r="AR179" s="120" t="s">
        <v>79</v>
      </c>
      <c r="AT179" s="127" t="s">
        <v>71</v>
      </c>
      <c r="AU179" s="127" t="s">
        <v>79</v>
      </c>
      <c r="AY179" s="120" t="s">
        <v>152</v>
      </c>
      <c r="BK179" s="128">
        <f>SUM(BK180:BK188)</f>
        <v>0</v>
      </c>
    </row>
    <row r="180" spans="2:65" s="1" customFormat="1" ht="16.5" customHeight="1" x14ac:dyDescent="0.2">
      <c r="B180" s="32"/>
      <c r="C180" s="131" t="s">
        <v>285</v>
      </c>
      <c r="D180" s="131" t="s">
        <v>154</v>
      </c>
      <c r="E180" s="132" t="s">
        <v>291</v>
      </c>
      <c r="F180" s="133" t="s">
        <v>292</v>
      </c>
      <c r="G180" s="134" t="s">
        <v>186</v>
      </c>
      <c r="H180" s="135">
        <v>1.1180000000000001</v>
      </c>
      <c r="I180" s="136"/>
      <c r="J180" s="137">
        <f>ROUND(I180*H180,2)</f>
        <v>0</v>
      </c>
      <c r="K180" s="133" t="s">
        <v>158</v>
      </c>
      <c r="L180" s="32"/>
      <c r="M180" s="138" t="s">
        <v>19</v>
      </c>
      <c r="N180" s="139" t="s">
        <v>43</v>
      </c>
      <c r="P180" s="140">
        <f>O180*H180</f>
        <v>0</v>
      </c>
      <c r="Q180" s="140">
        <v>2.16</v>
      </c>
      <c r="R180" s="140">
        <f>Q180*H180</f>
        <v>2.4148800000000006</v>
      </c>
      <c r="S180" s="140">
        <v>0</v>
      </c>
      <c r="T180" s="141">
        <f>S180*H180</f>
        <v>0</v>
      </c>
      <c r="AR180" s="142" t="s">
        <v>159</v>
      </c>
      <c r="AT180" s="142" t="s">
        <v>154</v>
      </c>
      <c r="AU180" s="142" t="s">
        <v>81</v>
      </c>
      <c r="AY180" s="17" t="s">
        <v>152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7" t="s">
        <v>79</v>
      </c>
      <c r="BK180" s="143">
        <f>ROUND(I180*H180,2)</f>
        <v>0</v>
      </c>
      <c r="BL180" s="17" t="s">
        <v>159</v>
      </c>
      <c r="BM180" s="142" t="s">
        <v>577</v>
      </c>
    </row>
    <row r="181" spans="2:65" s="1" customFormat="1" x14ac:dyDescent="0.2">
      <c r="B181" s="32"/>
      <c r="D181" s="144" t="s">
        <v>161</v>
      </c>
      <c r="F181" s="145" t="s">
        <v>294</v>
      </c>
      <c r="I181" s="146"/>
      <c r="L181" s="32"/>
      <c r="M181" s="147"/>
      <c r="T181" s="53"/>
      <c r="AT181" s="17" t="s">
        <v>161</v>
      </c>
      <c r="AU181" s="17" t="s">
        <v>81</v>
      </c>
    </row>
    <row r="182" spans="2:65" s="13" customFormat="1" x14ac:dyDescent="0.2">
      <c r="B182" s="155"/>
      <c r="D182" s="149" t="s">
        <v>163</v>
      </c>
      <c r="E182" s="156" t="s">
        <v>19</v>
      </c>
      <c r="F182" s="157" t="s">
        <v>578</v>
      </c>
      <c r="H182" s="158">
        <v>1.1180000000000001</v>
      </c>
      <c r="I182" s="159"/>
      <c r="L182" s="155"/>
      <c r="M182" s="160"/>
      <c r="T182" s="161"/>
      <c r="AT182" s="156" t="s">
        <v>163</v>
      </c>
      <c r="AU182" s="156" t="s">
        <v>81</v>
      </c>
      <c r="AV182" s="13" t="s">
        <v>81</v>
      </c>
      <c r="AW182" s="13" t="s">
        <v>33</v>
      </c>
      <c r="AX182" s="13" t="s">
        <v>79</v>
      </c>
      <c r="AY182" s="156" t="s">
        <v>152</v>
      </c>
    </row>
    <row r="183" spans="2:65" s="1" customFormat="1" ht="21.75" customHeight="1" x14ac:dyDescent="0.2">
      <c r="B183" s="32"/>
      <c r="C183" s="131" t="s">
        <v>7</v>
      </c>
      <c r="D183" s="131" t="s">
        <v>154</v>
      </c>
      <c r="E183" s="132" t="s">
        <v>297</v>
      </c>
      <c r="F183" s="133" t="s">
        <v>298</v>
      </c>
      <c r="G183" s="134" t="s">
        <v>186</v>
      </c>
      <c r="H183" s="135">
        <v>3.3540000000000001</v>
      </c>
      <c r="I183" s="136"/>
      <c r="J183" s="137">
        <f>ROUND(I183*H183,2)</f>
        <v>0</v>
      </c>
      <c r="K183" s="133" t="s">
        <v>158</v>
      </c>
      <c r="L183" s="32"/>
      <c r="M183" s="138" t="s">
        <v>19</v>
      </c>
      <c r="N183" s="139" t="s">
        <v>43</v>
      </c>
      <c r="P183" s="140">
        <f>O183*H183</f>
        <v>0</v>
      </c>
      <c r="Q183" s="140">
        <v>2.5018699999999998</v>
      </c>
      <c r="R183" s="140">
        <f>Q183*H183</f>
        <v>8.3912719799999991</v>
      </c>
      <c r="S183" s="140">
        <v>0</v>
      </c>
      <c r="T183" s="141">
        <f>S183*H183</f>
        <v>0</v>
      </c>
      <c r="AR183" s="142" t="s">
        <v>159</v>
      </c>
      <c r="AT183" s="142" t="s">
        <v>154</v>
      </c>
      <c r="AU183" s="142" t="s">
        <v>81</v>
      </c>
      <c r="AY183" s="17" t="s">
        <v>152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7" t="s">
        <v>79</v>
      </c>
      <c r="BK183" s="143">
        <f>ROUND(I183*H183,2)</f>
        <v>0</v>
      </c>
      <c r="BL183" s="17" t="s">
        <v>159</v>
      </c>
      <c r="BM183" s="142" t="s">
        <v>579</v>
      </c>
    </row>
    <row r="184" spans="2:65" s="1" customFormat="1" x14ac:dyDescent="0.2">
      <c r="B184" s="32"/>
      <c r="D184" s="144" t="s">
        <v>161</v>
      </c>
      <c r="F184" s="145" t="s">
        <v>300</v>
      </c>
      <c r="I184" s="146"/>
      <c r="L184" s="32"/>
      <c r="M184" s="147"/>
      <c r="T184" s="53"/>
      <c r="AT184" s="17" t="s">
        <v>161</v>
      </c>
      <c r="AU184" s="17" t="s">
        <v>81</v>
      </c>
    </row>
    <row r="185" spans="2:65" s="13" customFormat="1" x14ac:dyDescent="0.2">
      <c r="B185" s="155"/>
      <c r="D185" s="149" t="s">
        <v>163</v>
      </c>
      <c r="E185" s="156" t="s">
        <v>19</v>
      </c>
      <c r="F185" s="157" t="s">
        <v>580</v>
      </c>
      <c r="H185" s="158">
        <v>3.3540000000000001</v>
      </c>
      <c r="I185" s="159"/>
      <c r="L185" s="155"/>
      <c r="M185" s="160"/>
      <c r="T185" s="161"/>
      <c r="AT185" s="156" t="s">
        <v>163</v>
      </c>
      <c r="AU185" s="156" t="s">
        <v>81</v>
      </c>
      <c r="AV185" s="13" t="s">
        <v>81</v>
      </c>
      <c r="AW185" s="13" t="s">
        <v>33</v>
      </c>
      <c r="AX185" s="13" t="s">
        <v>79</v>
      </c>
      <c r="AY185" s="156" t="s">
        <v>152</v>
      </c>
    </row>
    <row r="186" spans="2:65" s="1" customFormat="1" ht="16.5" customHeight="1" x14ac:dyDescent="0.2">
      <c r="B186" s="32"/>
      <c r="C186" s="131" t="s">
        <v>296</v>
      </c>
      <c r="D186" s="131" t="s">
        <v>154</v>
      </c>
      <c r="E186" s="132" t="s">
        <v>303</v>
      </c>
      <c r="F186" s="133" t="s">
        <v>304</v>
      </c>
      <c r="G186" s="134" t="s">
        <v>231</v>
      </c>
      <c r="H186" s="135">
        <v>0.11899999999999999</v>
      </c>
      <c r="I186" s="136"/>
      <c r="J186" s="137">
        <f>ROUND(I186*H186,2)</f>
        <v>0</v>
      </c>
      <c r="K186" s="133" t="s">
        <v>158</v>
      </c>
      <c r="L186" s="32"/>
      <c r="M186" s="138" t="s">
        <v>19</v>
      </c>
      <c r="N186" s="139" t="s">
        <v>43</v>
      </c>
      <c r="P186" s="140">
        <f>O186*H186</f>
        <v>0</v>
      </c>
      <c r="Q186" s="140">
        <v>1.06277</v>
      </c>
      <c r="R186" s="140">
        <f>Q186*H186</f>
        <v>0.12646963</v>
      </c>
      <c r="S186" s="140">
        <v>0</v>
      </c>
      <c r="T186" s="141">
        <f>S186*H186</f>
        <v>0</v>
      </c>
      <c r="AR186" s="142" t="s">
        <v>159</v>
      </c>
      <c r="AT186" s="142" t="s">
        <v>154</v>
      </c>
      <c r="AU186" s="142" t="s">
        <v>81</v>
      </c>
      <c r="AY186" s="17" t="s">
        <v>152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7" t="s">
        <v>79</v>
      </c>
      <c r="BK186" s="143">
        <f>ROUND(I186*H186,2)</f>
        <v>0</v>
      </c>
      <c r="BL186" s="17" t="s">
        <v>159</v>
      </c>
      <c r="BM186" s="142" t="s">
        <v>581</v>
      </c>
    </row>
    <row r="187" spans="2:65" s="1" customFormat="1" x14ac:dyDescent="0.2">
      <c r="B187" s="32"/>
      <c r="D187" s="144" t="s">
        <v>161</v>
      </c>
      <c r="F187" s="145" t="s">
        <v>306</v>
      </c>
      <c r="I187" s="146"/>
      <c r="L187" s="32"/>
      <c r="M187" s="147"/>
      <c r="T187" s="53"/>
      <c r="AT187" s="17" t="s">
        <v>161</v>
      </c>
      <c r="AU187" s="17" t="s">
        <v>81</v>
      </c>
    </row>
    <row r="188" spans="2:65" s="13" customFormat="1" x14ac:dyDescent="0.2">
      <c r="B188" s="155"/>
      <c r="D188" s="149" t="s">
        <v>163</v>
      </c>
      <c r="E188" s="156" t="s">
        <v>19</v>
      </c>
      <c r="F188" s="157" t="s">
        <v>582</v>
      </c>
      <c r="H188" s="158">
        <v>0.11899999999999999</v>
      </c>
      <c r="I188" s="159"/>
      <c r="L188" s="155"/>
      <c r="M188" s="160"/>
      <c r="T188" s="161"/>
      <c r="AT188" s="156" t="s">
        <v>163</v>
      </c>
      <c r="AU188" s="156" t="s">
        <v>81</v>
      </c>
      <c r="AV188" s="13" t="s">
        <v>81</v>
      </c>
      <c r="AW188" s="13" t="s">
        <v>33</v>
      </c>
      <c r="AX188" s="13" t="s">
        <v>79</v>
      </c>
      <c r="AY188" s="156" t="s">
        <v>152</v>
      </c>
    </row>
    <row r="189" spans="2:65" s="11" customFormat="1" ht="22.9" customHeight="1" x14ac:dyDescent="0.2">
      <c r="B189" s="119"/>
      <c r="D189" s="120" t="s">
        <v>71</v>
      </c>
      <c r="E189" s="129" t="s">
        <v>183</v>
      </c>
      <c r="F189" s="129" t="s">
        <v>308</v>
      </c>
      <c r="I189" s="122"/>
      <c r="J189" s="130">
        <f>BK189</f>
        <v>0</v>
      </c>
      <c r="L189" s="119"/>
      <c r="M189" s="124"/>
      <c r="P189" s="125">
        <f>SUM(P190:P226)</f>
        <v>0</v>
      </c>
      <c r="R189" s="125">
        <f>SUM(R190:R226)</f>
        <v>6.2381060000000002</v>
      </c>
      <c r="T189" s="126">
        <f>SUM(T190:T226)</f>
        <v>0</v>
      </c>
      <c r="AR189" s="120" t="s">
        <v>79</v>
      </c>
      <c r="AT189" s="127" t="s">
        <v>71</v>
      </c>
      <c r="AU189" s="127" t="s">
        <v>79</v>
      </c>
      <c r="AY189" s="120" t="s">
        <v>152</v>
      </c>
      <c r="BK189" s="128">
        <f>SUM(BK190:BK226)</f>
        <v>0</v>
      </c>
    </row>
    <row r="190" spans="2:65" s="1" customFormat="1" ht="21.75" customHeight="1" x14ac:dyDescent="0.2">
      <c r="B190" s="32"/>
      <c r="C190" s="131" t="s">
        <v>302</v>
      </c>
      <c r="D190" s="131" t="s">
        <v>154</v>
      </c>
      <c r="E190" s="132" t="s">
        <v>583</v>
      </c>
      <c r="F190" s="133" t="s">
        <v>584</v>
      </c>
      <c r="G190" s="134" t="s">
        <v>157</v>
      </c>
      <c r="H190" s="135">
        <v>17.3</v>
      </c>
      <c r="I190" s="136"/>
      <c r="J190" s="137">
        <f>ROUND(I190*H190,2)</f>
        <v>0</v>
      </c>
      <c r="K190" s="133" t="s">
        <v>158</v>
      </c>
      <c r="L190" s="32"/>
      <c r="M190" s="138" t="s">
        <v>19</v>
      </c>
      <c r="N190" s="139" t="s">
        <v>43</v>
      </c>
      <c r="P190" s="140">
        <f>O190*H190</f>
        <v>0</v>
      </c>
      <c r="Q190" s="140">
        <v>0</v>
      </c>
      <c r="R190" s="140">
        <f>Q190*H190</f>
        <v>0</v>
      </c>
      <c r="S190" s="140">
        <v>0</v>
      </c>
      <c r="T190" s="141">
        <f>S190*H190</f>
        <v>0</v>
      </c>
      <c r="AR190" s="142" t="s">
        <v>159</v>
      </c>
      <c r="AT190" s="142" t="s">
        <v>154</v>
      </c>
      <c r="AU190" s="142" t="s">
        <v>81</v>
      </c>
      <c r="AY190" s="17" t="s">
        <v>152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7" t="s">
        <v>79</v>
      </c>
      <c r="BK190" s="143">
        <f>ROUND(I190*H190,2)</f>
        <v>0</v>
      </c>
      <c r="BL190" s="17" t="s">
        <v>159</v>
      </c>
      <c r="BM190" s="142" t="s">
        <v>585</v>
      </c>
    </row>
    <row r="191" spans="2:65" s="1" customFormat="1" x14ac:dyDescent="0.2">
      <c r="B191" s="32"/>
      <c r="D191" s="144" t="s">
        <v>161</v>
      </c>
      <c r="F191" s="145" t="s">
        <v>586</v>
      </c>
      <c r="I191" s="146"/>
      <c r="L191" s="32"/>
      <c r="M191" s="147"/>
      <c r="T191" s="53"/>
      <c r="AT191" s="17" t="s">
        <v>161</v>
      </c>
      <c r="AU191" s="17" t="s">
        <v>81</v>
      </c>
    </row>
    <row r="192" spans="2:65" s="12" customFormat="1" x14ac:dyDescent="0.2">
      <c r="B192" s="148"/>
      <c r="D192" s="149" t="s">
        <v>163</v>
      </c>
      <c r="E192" s="150" t="s">
        <v>19</v>
      </c>
      <c r="F192" s="151" t="s">
        <v>534</v>
      </c>
      <c r="H192" s="150" t="s">
        <v>19</v>
      </c>
      <c r="I192" s="152"/>
      <c r="L192" s="148"/>
      <c r="M192" s="153"/>
      <c r="T192" s="154"/>
      <c r="AT192" s="150" t="s">
        <v>163</v>
      </c>
      <c r="AU192" s="150" t="s">
        <v>81</v>
      </c>
      <c r="AV192" s="12" t="s">
        <v>79</v>
      </c>
      <c r="AW192" s="12" t="s">
        <v>33</v>
      </c>
      <c r="AX192" s="12" t="s">
        <v>72</v>
      </c>
      <c r="AY192" s="150" t="s">
        <v>152</v>
      </c>
    </row>
    <row r="193" spans="2:65" s="13" customFormat="1" x14ac:dyDescent="0.2">
      <c r="B193" s="155"/>
      <c r="D193" s="149" t="s">
        <v>163</v>
      </c>
      <c r="E193" s="156" t="s">
        <v>19</v>
      </c>
      <c r="F193" s="157" t="s">
        <v>587</v>
      </c>
      <c r="H193" s="158">
        <v>17.3</v>
      </c>
      <c r="I193" s="159"/>
      <c r="L193" s="155"/>
      <c r="M193" s="160"/>
      <c r="T193" s="161"/>
      <c r="AT193" s="156" t="s">
        <v>163</v>
      </c>
      <c r="AU193" s="156" t="s">
        <v>81</v>
      </c>
      <c r="AV193" s="13" t="s">
        <v>81</v>
      </c>
      <c r="AW193" s="13" t="s">
        <v>33</v>
      </c>
      <c r="AX193" s="13" t="s">
        <v>79</v>
      </c>
      <c r="AY193" s="156" t="s">
        <v>152</v>
      </c>
    </row>
    <row r="194" spans="2:65" s="1" customFormat="1" ht="21.75" customHeight="1" x14ac:dyDescent="0.2">
      <c r="B194" s="32"/>
      <c r="C194" s="131" t="s">
        <v>309</v>
      </c>
      <c r="D194" s="131" t="s">
        <v>154</v>
      </c>
      <c r="E194" s="132" t="s">
        <v>588</v>
      </c>
      <c r="F194" s="133" t="s">
        <v>589</v>
      </c>
      <c r="G194" s="134" t="s">
        <v>157</v>
      </c>
      <c r="H194" s="135">
        <v>17.3</v>
      </c>
      <c r="I194" s="136"/>
      <c r="J194" s="137">
        <f>ROUND(I194*H194,2)</f>
        <v>0</v>
      </c>
      <c r="K194" s="133" t="s">
        <v>158</v>
      </c>
      <c r="L194" s="32"/>
      <c r="M194" s="138" t="s">
        <v>19</v>
      </c>
      <c r="N194" s="139" t="s">
        <v>43</v>
      </c>
      <c r="P194" s="140">
        <f>O194*H194</f>
        <v>0</v>
      </c>
      <c r="Q194" s="140">
        <v>0</v>
      </c>
      <c r="R194" s="140">
        <f>Q194*H194</f>
        <v>0</v>
      </c>
      <c r="S194" s="140">
        <v>0</v>
      </c>
      <c r="T194" s="141">
        <f>S194*H194</f>
        <v>0</v>
      </c>
      <c r="AR194" s="142" t="s">
        <v>159</v>
      </c>
      <c r="AT194" s="142" t="s">
        <v>154</v>
      </c>
      <c r="AU194" s="142" t="s">
        <v>81</v>
      </c>
      <c r="AY194" s="17" t="s">
        <v>152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7" t="s">
        <v>79</v>
      </c>
      <c r="BK194" s="143">
        <f>ROUND(I194*H194,2)</f>
        <v>0</v>
      </c>
      <c r="BL194" s="17" t="s">
        <v>159</v>
      </c>
      <c r="BM194" s="142" t="s">
        <v>590</v>
      </c>
    </row>
    <row r="195" spans="2:65" s="1" customFormat="1" x14ac:dyDescent="0.2">
      <c r="B195" s="32"/>
      <c r="D195" s="144" t="s">
        <v>161</v>
      </c>
      <c r="F195" s="145" t="s">
        <v>591</v>
      </c>
      <c r="I195" s="146"/>
      <c r="L195" s="32"/>
      <c r="M195" s="147"/>
      <c r="T195" s="53"/>
      <c r="AT195" s="17" t="s">
        <v>161</v>
      </c>
      <c r="AU195" s="17" t="s">
        <v>81</v>
      </c>
    </row>
    <row r="196" spans="2:65" s="12" customFormat="1" x14ac:dyDescent="0.2">
      <c r="B196" s="148"/>
      <c r="D196" s="149" t="s">
        <v>163</v>
      </c>
      <c r="E196" s="150" t="s">
        <v>19</v>
      </c>
      <c r="F196" s="151" t="s">
        <v>534</v>
      </c>
      <c r="H196" s="150" t="s">
        <v>19</v>
      </c>
      <c r="I196" s="152"/>
      <c r="L196" s="148"/>
      <c r="M196" s="153"/>
      <c r="T196" s="154"/>
      <c r="AT196" s="150" t="s">
        <v>163</v>
      </c>
      <c r="AU196" s="150" t="s">
        <v>81</v>
      </c>
      <c r="AV196" s="12" t="s">
        <v>79</v>
      </c>
      <c r="AW196" s="12" t="s">
        <v>33</v>
      </c>
      <c r="AX196" s="12" t="s">
        <v>72</v>
      </c>
      <c r="AY196" s="150" t="s">
        <v>152</v>
      </c>
    </row>
    <row r="197" spans="2:65" s="13" customFormat="1" x14ac:dyDescent="0.2">
      <c r="B197" s="155"/>
      <c r="D197" s="149" t="s">
        <v>163</v>
      </c>
      <c r="E197" s="156" t="s">
        <v>19</v>
      </c>
      <c r="F197" s="157" t="s">
        <v>587</v>
      </c>
      <c r="H197" s="158">
        <v>17.3</v>
      </c>
      <c r="I197" s="159"/>
      <c r="L197" s="155"/>
      <c r="M197" s="160"/>
      <c r="T197" s="161"/>
      <c r="AT197" s="156" t="s">
        <v>163</v>
      </c>
      <c r="AU197" s="156" t="s">
        <v>81</v>
      </c>
      <c r="AV197" s="13" t="s">
        <v>81</v>
      </c>
      <c r="AW197" s="13" t="s">
        <v>33</v>
      </c>
      <c r="AX197" s="13" t="s">
        <v>79</v>
      </c>
      <c r="AY197" s="156" t="s">
        <v>152</v>
      </c>
    </row>
    <row r="198" spans="2:65" s="1" customFormat="1" ht="21.75" customHeight="1" x14ac:dyDescent="0.2">
      <c r="B198" s="32"/>
      <c r="C198" s="131" t="s">
        <v>314</v>
      </c>
      <c r="D198" s="131" t="s">
        <v>154</v>
      </c>
      <c r="E198" s="132" t="s">
        <v>310</v>
      </c>
      <c r="F198" s="133" t="s">
        <v>311</v>
      </c>
      <c r="G198" s="134" t="s">
        <v>157</v>
      </c>
      <c r="H198" s="135">
        <v>5.2</v>
      </c>
      <c r="I198" s="136"/>
      <c r="J198" s="137">
        <f>ROUND(I198*H198,2)</f>
        <v>0</v>
      </c>
      <c r="K198" s="133" t="s">
        <v>158</v>
      </c>
      <c r="L198" s="32"/>
      <c r="M198" s="138" t="s">
        <v>19</v>
      </c>
      <c r="N198" s="139" t="s">
        <v>43</v>
      </c>
      <c r="P198" s="140">
        <f>O198*H198</f>
        <v>0</v>
      </c>
      <c r="Q198" s="140">
        <v>0</v>
      </c>
      <c r="R198" s="140">
        <f>Q198*H198</f>
        <v>0</v>
      </c>
      <c r="S198" s="140">
        <v>0</v>
      </c>
      <c r="T198" s="141">
        <f>S198*H198</f>
        <v>0</v>
      </c>
      <c r="AR198" s="142" t="s">
        <v>159</v>
      </c>
      <c r="AT198" s="142" t="s">
        <v>154</v>
      </c>
      <c r="AU198" s="142" t="s">
        <v>81</v>
      </c>
      <c r="AY198" s="17" t="s">
        <v>152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7" t="s">
        <v>79</v>
      </c>
      <c r="BK198" s="143">
        <f>ROUND(I198*H198,2)</f>
        <v>0</v>
      </c>
      <c r="BL198" s="17" t="s">
        <v>159</v>
      </c>
      <c r="BM198" s="142" t="s">
        <v>592</v>
      </c>
    </row>
    <row r="199" spans="2:65" s="1" customFormat="1" x14ac:dyDescent="0.2">
      <c r="B199" s="32"/>
      <c r="D199" s="144" t="s">
        <v>161</v>
      </c>
      <c r="F199" s="145" t="s">
        <v>313</v>
      </c>
      <c r="I199" s="146"/>
      <c r="L199" s="32"/>
      <c r="M199" s="147"/>
      <c r="T199" s="53"/>
      <c r="AT199" s="17" t="s">
        <v>161</v>
      </c>
      <c r="AU199" s="17" t="s">
        <v>81</v>
      </c>
    </row>
    <row r="200" spans="2:65" s="12" customFormat="1" x14ac:dyDescent="0.2">
      <c r="B200" s="148"/>
      <c r="D200" s="149" t="s">
        <v>163</v>
      </c>
      <c r="E200" s="150" t="s">
        <v>19</v>
      </c>
      <c r="F200" s="151" t="s">
        <v>189</v>
      </c>
      <c r="H200" s="150" t="s">
        <v>19</v>
      </c>
      <c r="I200" s="152"/>
      <c r="L200" s="148"/>
      <c r="M200" s="153"/>
      <c r="T200" s="154"/>
      <c r="AT200" s="150" t="s">
        <v>163</v>
      </c>
      <c r="AU200" s="150" t="s">
        <v>81</v>
      </c>
      <c r="AV200" s="12" t="s">
        <v>79</v>
      </c>
      <c r="AW200" s="12" t="s">
        <v>33</v>
      </c>
      <c r="AX200" s="12" t="s">
        <v>72</v>
      </c>
      <c r="AY200" s="150" t="s">
        <v>152</v>
      </c>
    </row>
    <row r="201" spans="2:65" s="13" customFormat="1" x14ac:dyDescent="0.2">
      <c r="B201" s="155"/>
      <c r="D201" s="149" t="s">
        <v>163</v>
      </c>
      <c r="E201" s="156" t="s">
        <v>19</v>
      </c>
      <c r="F201" s="157" t="s">
        <v>571</v>
      </c>
      <c r="H201" s="158">
        <v>5.2</v>
      </c>
      <c r="I201" s="159"/>
      <c r="L201" s="155"/>
      <c r="M201" s="160"/>
      <c r="T201" s="161"/>
      <c r="AT201" s="156" t="s">
        <v>163</v>
      </c>
      <c r="AU201" s="156" t="s">
        <v>81</v>
      </c>
      <c r="AV201" s="13" t="s">
        <v>81</v>
      </c>
      <c r="AW201" s="13" t="s">
        <v>33</v>
      </c>
      <c r="AX201" s="13" t="s">
        <v>79</v>
      </c>
      <c r="AY201" s="156" t="s">
        <v>152</v>
      </c>
    </row>
    <row r="202" spans="2:65" s="1" customFormat="1" ht="24.2" customHeight="1" x14ac:dyDescent="0.2">
      <c r="B202" s="32"/>
      <c r="C202" s="131" t="s">
        <v>321</v>
      </c>
      <c r="D202" s="131" t="s">
        <v>154</v>
      </c>
      <c r="E202" s="132" t="s">
        <v>315</v>
      </c>
      <c r="F202" s="133" t="s">
        <v>316</v>
      </c>
      <c r="G202" s="134" t="s">
        <v>157</v>
      </c>
      <c r="H202" s="135">
        <v>7.68</v>
      </c>
      <c r="I202" s="136"/>
      <c r="J202" s="137">
        <f>ROUND(I202*H202,2)</f>
        <v>0</v>
      </c>
      <c r="K202" s="133" t="s">
        <v>158</v>
      </c>
      <c r="L202" s="32"/>
      <c r="M202" s="138" t="s">
        <v>19</v>
      </c>
      <c r="N202" s="139" t="s">
        <v>43</v>
      </c>
      <c r="P202" s="140">
        <f>O202*H202</f>
        <v>0</v>
      </c>
      <c r="Q202" s="140">
        <v>0</v>
      </c>
      <c r="R202" s="140">
        <f>Q202*H202</f>
        <v>0</v>
      </c>
      <c r="S202" s="140">
        <v>0</v>
      </c>
      <c r="T202" s="141">
        <f>S202*H202</f>
        <v>0</v>
      </c>
      <c r="AR202" s="142" t="s">
        <v>159</v>
      </c>
      <c r="AT202" s="142" t="s">
        <v>154</v>
      </c>
      <c r="AU202" s="142" t="s">
        <v>81</v>
      </c>
      <c r="AY202" s="17" t="s">
        <v>152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7" t="s">
        <v>79</v>
      </c>
      <c r="BK202" s="143">
        <f>ROUND(I202*H202,2)</f>
        <v>0</v>
      </c>
      <c r="BL202" s="17" t="s">
        <v>159</v>
      </c>
      <c r="BM202" s="142" t="s">
        <v>593</v>
      </c>
    </row>
    <row r="203" spans="2:65" s="1" customFormat="1" x14ac:dyDescent="0.2">
      <c r="B203" s="32"/>
      <c r="D203" s="144" t="s">
        <v>161</v>
      </c>
      <c r="F203" s="145" t="s">
        <v>318</v>
      </c>
      <c r="I203" s="146"/>
      <c r="L203" s="32"/>
      <c r="M203" s="147"/>
      <c r="T203" s="53"/>
      <c r="AT203" s="17" t="s">
        <v>161</v>
      </c>
      <c r="AU203" s="17" t="s">
        <v>81</v>
      </c>
    </row>
    <row r="204" spans="2:65" s="12" customFormat="1" x14ac:dyDescent="0.2">
      <c r="B204" s="148"/>
      <c r="D204" s="149" t="s">
        <v>163</v>
      </c>
      <c r="E204" s="150" t="s">
        <v>19</v>
      </c>
      <c r="F204" s="151" t="s">
        <v>319</v>
      </c>
      <c r="H204" s="150" t="s">
        <v>19</v>
      </c>
      <c r="I204" s="152"/>
      <c r="L204" s="148"/>
      <c r="M204" s="153"/>
      <c r="T204" s="154"/>
      <c r="AT204" s="150" t="s">
        <v>163</v>
      </c>
      <c r="AU204" s="150" t="s">
        <v>81</v>
      </c>
      <c r="AV204" s="12" t="s">
        <v>79</v>
      </c>
      <c r="AW204" s="12" t="s">
        <v>33</v>
      </c>
      <c r="AX204" s="12" t="s">
        <v>72</v>
      </c>
      <c r="AY204" s="150" t="s">
        <v>152</v>
      </c>
    </row>
    <row r="205" spans="2:65" s="13" customFormat="1" x14ac:dyDescent="0.2">
      <c r="B205" s="155"/>
      <c r="D205" s="149" t="s">
        <v>163</v>
      </c>
      <c r="E205" s="156" t="s">
        <v>19</v>
      </c>
      <c r="F205" s="157" t="s">
        <v>594</v>
      </c>
      <c r="H205" s="158">
        <v>7.68</v>
      </c>
      <c r="I205" s="159"/>
      <c r="L205" s="155"/>
      <c r="M205" s="160"/>
      <c r="T205" s="161"/>
      <c r="AT205" s="156" t="s">
        <v>163</v>
      </c>
      <c r="AU205" s="156" t="s">
        <v>81</v>
      </c>
      <c r="AV205" s="13" t="s">
        <v>81</v>
      </c>
      <c r="AW205" s="13" t="s">
        <v>33</v>
      </c>
      <c r="AX205" s="13" t="s">
        <v>79</v>
      </c>
      <c r="AY205" s="156" t="s">
        <v>152</v>
      </c>
    </row>
    <row r="206" spans="2:65" s="1" customFormat="1" ht="16.5" customHeight="1" x14ac:dyDescent="0.2">
      <c r="B206" s="32"/>
      <c r="C206" s="131" t="s">
        <v>326</v>
      </c>
      <c r="D206" s="131" t="s">
        <v>154</v>
      </c>
      <c r="E206" s="132" t="s">
        <v>322</v>
      </c>
      <c r="F206" s="133" t="s">
        <v>323</v>
      </c>
      <c r="G206" s="134" t="s">
        <v>157</v>
      </c>
      <c r="H206" s="135">
        <v>7.68</v>
      </c>
      <c r="I206" s="136"/>
      <c r="J206" s="137">
        <f>ROUND(I206*H206,2)</f>
        <v>0</v>
      </c>
      <c r="K206" s="133" t="s">
        <v>158</v>
      </c>
      <c r="L206" s="32"/>
      <c r="M206" s="138" t="s">
        <v>19</v>
      </c>
      <c r="N206" s="139" t="s">
        <v>43</v>
      </c>
      <c r="P206" s="140">
        <f>O206*H206</f>
        <v>0</v>
      </c>
      <c r="Q206" s="140">
        <v>0</v>
      </c>
      <c r="R206" s="140">
        <f>Q206*H206</f>
        <v>0</v>
      </c>
      <c r="S206" s="140">
        <v>0</v>
      </c>
      <c r="T206" s="141">
        <f>S206*H206</f>
        <v>0</v>
      </c>
      <c r="AR206" s="142" t="s">
        <v>159</v>
      </c>
      <c r="AT206" s="142" t="s">
        <v>154</v>
      </c>
      <c r="AU206" s="142" t="s">
        <v>81</v>
      </c>
      <c r="AY206" s="17" t="s">
        <v>152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7" t="s">
        <v>79</v>
      </c>
      <c r="BK206" s="143">
        <f>ROUND(I206*H206,2)</f>
        <v>0</v>
      </c>
      <c r="BL206" s="17" t="s">
        <v>159</v>
      </c>
      <c r="BM206" s="142" t="s">
        <v>595</v>
      </c>
    </row>
    <row r="207" spans="2:65" s="1" customFormat="1" x14ac:dyDescent="0.2">
      <c r="B207" s="32"/>
      <c r="D207" s="144" t="s">
        <v>161</v>
      </c>
      <c r="F207" s="145" t="s">
        <v>325</v>
      </c>
      <c r="I207" s="146"/>
      <c r="L207" s="32"/>
      <c r="M207" s="147"/>
      <c r="T207" s="53"/>
      <c r="AT207" s="17" t="s">
        <v>161</v>
      </c>
      <c r="AU207" s="17" t="s">
        <v>81</v>
      </c>
    </row>
    <row r="208" spans="2:65" s="12" customFormat="1" x14ac:dyDescent="0.2">
      <c r="B208" s="148"/>
      <c r="D208" s="149" t="s">
        <v>163</v>
      </c>
      <c r="E208" s="150" t="s">
        <v>19</v>
      </c>
      <c r="F208" s="151" t="s">
        <v>319</v>
      </c>
      <c r="H208" s="150" t="s">
        <v>19</v>
      </c>
      <c r="I208" s="152"/>
      <c r="L208" s="148"/>
      <c r="M208" s="153"/>
      <c r="T208" s="154"/>
      <c r="AT208" s="150" t="s">
        <v>163</v>
      </c>
      <c r="AU208" s="150" t="s">
        <v>81</v>
      </c>
      <c r="AV208" s="12" t="s">
        <v>79</v>
      </c>
      <c r="AW208" s="12" t="s">
        <v>33</v>
      </c>
      <c r="AX208" s="12" t="s">
        <v>72</v>
      </c>
      <c r="AY208" s="150" t="s">
        <v>152</v>
      </c>
    </row>
    <row r="209" spans="2:65" s="13" customFormat="1" x14ac:dyDescent="0.2">
      <c r="B209" s="155"/>
      <c r="D209" s="149" t="s">
        <v>163</v>
      </c>
      <c r="E209" s="156" t="s">
        <v>19</v>
      </c>
      <c r="F209" s="157" t="s">
        <v>594</v>
      </c>
      <c r="H209" s="158">
        <v>7.68</v>
      </c>
      <c r="I209" s="159"/>
      <c r="L209" s="155"/>
      <c r="M209" s="160"/>
      <c r="T209" s="161"/>
      <c r="AT209" s="156" t="s">
        <v>163</v>
      </c>
      <c r="AU209" s="156" t="s">
        <v>81</v>
      </c>
      <c r="AV209" s="13" t="s">
        <v>81</v>
      </c>
      <c r="AW209" s="13" t="s">
        <v>33</v>
      </c>
      <c r="AX209" s="13" t="s">
        <v>79</v>
      </c>
      <c r="AY209" s="156" t="s">
        <v>152</v>
      </c>
    </row>
    <row r="210" spans="2:65" s="1" customFormat="1" ht="24.2" customHeight="1" x14ac:dyDescent="0.2">
      <c r="B210" s="32"/>
      <c r="C210" s="131" t="s">
        <v>331</v>
      </c>
      <c r="D210" s="131" t="s">
        <v>154</v>
      </c>
      <c r="E210" s="132" t="s">
        <v>327</v>
      </c>
      <c r="F210" s="133" t="s">
        <v>328</v>
      </c>
      <c r="G210" s="134" t="s">
        <v>157</v>
      </c>
      <c r="H210" s="135">
        <v>7.68</v>
      </c>
      <c r="I210" s="136"/>
      <c r="J210" s="137">
        <f>ROUND(I210*H210,2)</f>
        <v>0</v>
      </c>
      <c r="K210" s="133" t="s">
        <v>158</v>
      </c>
      <c r="L210" s="32"/>
      <c r="M210" s="138" t="s">
        <v>19</v>
      </c>
      <c r="N210" s="139" t="s">
        <v>43</v>
      </c>
      <c r="P210" s="140">
        <f>O210*H210</f>
        <v>0</v>
      </c>
      <c r="Q210" s="140">
        <v>0</v>
      </c>
      <c r="R210" s="140">
        <f>Q210*H210</f>
        <v>0</v>
      </c>
      <c r="S210" s="140">
        <v>0</v>
      </c>
      <c r="T210" s="141">
        <f>S210*H210</f>
        <v>0</v>
      </c>
      <c r="AR210" s="142" t="s">
        <v>159</v>
      </c>
      <c r="AT210" s="142" t="s">
        <v>154</v>
      </c>
      <c r="AU210" s="142" t="s">
        <v>81</v>
      </c>
      <c r="AY210" s="17" t="s">
        <v>152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7" t="s">
        <v>79</v>
      </c>
      <c r="BK210" s="143">
        <f>ROUND(I210*H210,2)</f>
        <v>0</v>
      </c>
      <c r="BL210" s="17" t="s">
        <v>159</v>
      </c>
      <c r="BM210" s="142" t="s">
        <v>596</v>
      </c>
    </row>
    <row r="211" spans="2:65" s="1" customFormat="1" x14ac:dyDescent="0.2">
      <c r="B211" s="32"/>
      <c r="D211" s="144" t="s">
        <v>161</v>
      </c>
      <c r="F211" s="145" t="s">
        <v>330</v>
      </c>
      <c r="I211" s="146"/>
      <c r="L211" s="32"/>
      <c r="M211" s="147"/>
      <c r="T211" s="53"/>
      <c r="AT211" s="17" t="s">
        <v>161</v>
      </c>
      <c r="AU211" s="17" t="s">
        <v>81</v>
      </c>
    </row>
    <row r="212" spans="2:65" s="12" customFormat="1" x14ac:dyDescent="0.2">
      <c r="B212" s="148"/>
      <c r="D212" s="149" t="s">
        <v>163</v>
      </c>
      <c r="E212" s="150" t="s">
        <v>19</v>
      </c>
      <c r="F212" s="151" t="s">
        <v>319</v>
      </c>
      <c r="H212" s="150" t="s">
        <v>19</v>
      </c>
      <c r="I212" s="152"/>
      <c r="L212" s="148"/>
      <c r="M212" s="153"/>
      <c r="T212" s="154"/>
      <c r="AT212" s="150" t="s">
        <v>163</v>
      </c>
      <c r="AU212" s="150" t="s">
        <v>81</v>
      </c>
      <c r="AV212" s="12" t="s">
        <v>79</v>
      </c>
      <c r="AW212" s="12" t="s">
        <v>33</v>
      </c>
      <c r="AX212" s="12" t="s">
        <v>72</v>
      </c>
      <c r="AY212" s="150" t="s">
        <v>152</v>
      </c>
    </row>
    <row r="213" spans="2:65" s="13" customFormat="1" x14ac:dyDescent="0.2">
      <c r="B213" s="155"/>
      <c r="D213" s="149" t="s">
        <v>163</v>
      </c>
      <c r="E213" s="156" t="s">
        <v>19</v>
      </c>
      <c r="F213" s="157" t="s">
        <v>594</v>
      </c>
      <c r="H213" s="158">
        <v>7.68</v>
      </c>
      <c r="I213" s="159"/>
      <c r="L213" s="155"/>
      <c r="M213" s="160"/>
      <c r="T213" s="161"/>
      <c r="AT213" s="156" t="s">
        <v>163</v>
      </c>
      <c r="AU213" s="156" t="s">
        <v>81</v>
      </c>
      <c r="AV213" s="13" t="s">
        <v>81</v>
      </c>
      <c r="AW213" s="13" t="s">
        <v>33</v>
      </c>
      <c r="AX213" s="13" t="s">
        <v>79</v>
      </c>
      <c r="AY213" s="156" t="s">
        <v>152</v>
      </c>
    </row>
    <row r="214" spans="2:65" s="1" customFormat="1" ht="37.9" customHeight="1" x14ac:dyDescent="0.2">
      <c r="B214" s="32"/>
      <c r="C214" s="131" t="s">
        <v>336</v>
      </c>
      <c r="D214" s="131" t="s">
        <v>154</v>
      </c>
      <c r="E214" s="132" t="s">
        <v>332</v>
      </c>
      <c r="F214" s="133" t="s">
        <v>333</v>
      </c>
      <c r="G214" s="134" t="s">
        <v>157</v>
      </c>
      <c r="H214" s="135">
        <v>5.2</v>
      </c>
      <c r="I214" s="136"/>
      <c r="J214" s="137">
        <f>ROUND(I214*H214,2)</f>
        <v>0</v>
      </c>
      <c r="K214" s="133" t="s">
        <v>158</v>
      </c>
      <c r="L214" s="32"/>
      <c r="M214" s="138" t="s">
        <v>19</v>
      </c>
      <c r="N214" s="139" t="s">
        <v>43</v>
      </c>
      <c r="P214" s="140">
        <f>O214*H214</f>
        <v>0</v>
      </c>
      <c r="Q214" s="140">
        <v>8.9219999999999994E-2</v>
      </c>
      <c r="R214" s="140">
        <f>Q214*H214</f>
        <v>0.46394399999999997</v>
      </c>
      <c r="S214" s="140">
        <v>0</v>
      </c>
      <c r="T214" s="141">
        <f>S214*H214</f>
        <v>0</v>
      </c>
      <c r="AR214" s="142" t="s">
        <v>159</v>
      </c>
      <c r="AT214" s="142" t="s">
        <v>154</v>
      </c>
      <c r="AU214" s="142" t="s">
        <v>81</v>
      </c>
      <c r="AY214" s="17" t="s">
        <v>152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7" t="s">
        <v>79</v>
      </c>
      <c r="BK214" s="143">
        <f>ROUND(I214*H214,2)</f>
        <v>0</v>
      </c>
      <c r="BL214" s="17" t="s">
        <v>159</v>
      </c>
      <c r="BM214" s="142" t="s">
        <v>597</v>
      </c>
    </row>
    <row r="215" spans="2:65" s="1" customFormat="1" x14ac:dyDescent="0.2">
      <c r="B215" s="32"/>
      <c r="D215" s="144" t="s">
        <v>161</v>
      </c>
      <c r="F215" s="145" t="s">
        <v>335</v>
      </c>
      <c r="I215" s="146"/>
      <c r="L215" s="32"/>
      <c r="M215" s="147"/>
      <c r="T215" s="53"/>
      <c r="AT215" s="17" t="s">
        <v>161</v>
      </c>
      <c r="AU215" s="17" t="s">
        <v>81</v>
      </c>
    </row>
    <row r="216" spans="2:65" s="12" customFormat="1" x14ac:dyDescent="0.2">
      <c r="B216" s="148"/>
      <c r="D216" s="149" t="s">
        <v>163</v>
      </c>
      <c r="E216" s="150" t="s">
        <v>19</v>
      </c>
      <c r="F216" s="151" t="s">
        <v>189</v>
      </c>
      <c r="H216" s="150" t="s">
        <v>19</v>
      </c>
      <c r="I216" s="152"/>
      <c r="L216" s="148"/>
      <c r="M216" s="153"/>
      <c r="T216" s="154"/>
      <c r="AT216" s="150" t="s">
        <v>163</v>
      </c>
      <c r="AU216" s="150" t="s">
        <v>81</v>
      </c>
      <c r="AV216" s="12" t="s">
        <v>79</v>
      </c>
      <c r="AW216" s="12" t="s">
        <v>33</v>
      </c>
      <c r="AX216" s="12" t="s">
        <v>72</v>
      </c>
      <c r="AY216" s="150" t="s">
        <v>152</v>
      </c>
    </row>
    <row r="217" spans="2:65" s="13" customFormat="1" x14ac:dyDescent="0.2">
      <c r="B217" s="155"/>
      <c r="D217" s="149" t="s">
        <v>163</v>
      </c>
      <c r="E217" s="156" t="s">
        <v>19</v>
      </c>
      <c r="F217" s="157" t="s">
        <v>571</v>
      </c>
      <c r="H217" s="158">
        <v>5.2</v>
      </c>
      <c r="I217" s="159"/>
      <c r="L217" s="155"/>
      <c r="M217" s="160"/>
      <c r="T217" s="161"/>
      <c r="AT217" s="156" t="s">
        <v>163</v>
      </c>
      <c r="AU217" s="156" t="s">
        <v>81</v>
      </c>
      <c r="AV217" s="13" t="s">
        <v>81</v>
      </c>
      <c r="AW217" s="13" t="s">
        <v>33</v>
      </c>
      <c r="AX217" s="13" t="s">
        <v>79</v>
      </c>
      <c r="AY217" s="156" t="s">
        <v>152</v>
      </c>
    </row>
    <row r="218" spans="2:65" s="1" customFormat="1" ht="16.5" customHeight="1" x14ac:dyDescent="0.2">
      <c r="B218" s="32"/>
      <c r="C218" s="169" t="s">
        <v>342</v>
      </c>
      <c r="D218" s="169" t="s">
        <v>228</v>
      </c>
      <c r="E218" s="170" t="s">
        <v>337</v>
      </c>
      <c r="F218" s="171" t="s">
        <v>338</v>
      </c>
      <c r="G218" s="172" t="s">
        <v>157</v>
      </c>
      <c r="H218" s="173">
        <v>5.3559999999999999</v>
      </c>
      <c r="I218" s="174"/>
      <c r="J218" s="175">
        <f>ROUND(I218*H218,2)</f>
        <v>0</v>
      </c>
      <c r="K218" s="171" t="s">
        <v>158</v>
      </c>
      <c r="L218" s="176"/>
      <c r="M218" s="177" t="s">
        <v>19</v>
      </c>
      <c r="N218" s="178" t="s">
        <v>43</v>
      </c>
      <c r="P218" s="140">
        <f>O218*H218</f>
        <v>0</v>
      </c>
      <c r="Q218" s="140">
        <v>0.13200000000000001</v>
      </c>
      <c r="R218" s="140">
        <f>Q218*H218</f>
        <v>0.70699200000000006</v>
      </c>
      <c r="S218" s="140">
        <v>0</v>
      </c>
      <c r="T218" s="141">
        <f>S218*H218</f>
        <v>0</v>
      </c>
      <c r="AR218" s="142" t="s">
        <v>208</v>
      </c>
      <c r="AT218" s="142" t="s">
        <v>228</v>
      </c>
      <c r="AU218" s="142" t="s">
        <v>81</v>
      </c>
      <c r="AY218" s="17" t="s">
        <v>152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7" t="s">
        <v>79</v>
      </c>
      <c r="BK218" s="143">
        <f>ROUND(I218*H218,2)</f>
        <v>0</v>
      </c>
      <c r="BL218" s="17" t="s">
        <v>159</v>
      </c>
      <c r="BM218" s="142" t="s">
        <v>598</v>
      </c>
    </row>
    <row r="219" spans="2:65" s="13" customFormat="1" x14ac:dyDescent="0.2">
      <c r="B219" s="155"/>
      <c r="D219" s="149" t="s">
        <v>163</v>
      </c>
      <c r="F219" s="157" t="s">
        <v>599</v>
      </c>
      <c r="H219" s="158">
        <v>5.3559999999999999</v>
      </c>
      <c r="I219" s="159"/>
      <c r="L219" s="155"/>
      <c r="M219" s="160"/>
      <c r="T219" s="161"/>
      <c r="AT219" s="156" t="s">
        <v>163</v>
      </c>
      <c r="AU219" s="156" t="s">
        <v>81</v>
      </c>
      <c r="AV219" s="13" t="s">
        <v>81</v>
      </c>
      <c r="AW219" s="13" t="s">
        <v>4</v>
      </c>
      <c r="AX219" s="13" t="s">
        <v>79</v>
      </c>
      <c r="AY219" s="156" t="s">
        <v>152</v>
      </c>
    </row>
    <row r="220" spans="2:65" s="1" customFormat="1" ht="37.9" customHeight="1" x14ac:dyDescent="0.2">
      <c r="B220" s="32"/>
      <c r="C220" s="131" t="s">
        <v>347</v>
      </c>
      <c r="D220" s="131" t="s">
        <v>154</v>
      </c>
      <c r="E220" s="132" t="s">
        <v>600</v>
      </c>
      <c r="F220" s="133" t="s">
        <v>601</v>
      </c>
      <c r="G220" s="134" t="s">
        <v>157</v>
      </c>
      <c r="H220" s="135">
        <v>17.3</v>
      </c>
      <c r="I220" s="136"/>
      <c r="J220" s="137">
        <f>ROUND(I220*H220,2)</f>
        <v>0</v>
      </c>
      <c r="K220" s="133" t="s">
        <v>158</v>
      </c>
      <c r="L220" s="32"/>
      <c r="M220" s="138" t="s">
        <v>19</v>
      </c>
      <c r="N220" s="139" t="s">
        <v>43</v>
      </c>
      <c r="P220" s="140">
        <f>O220*H220</f>
        <v>0</v>
      </c>
      <c r="Q220" s="140">
        <v>0.11162</v>
      </c>
      <c r="R220" s="140">
        <f>Q220*H220</f>
        <v>1.9310260000000001</v>
      </c>
      <c r="S220" s="140">
        <v>0</v>
      </c>
      <c r="T220" s="141">
        <f>S220*H220</f>
        <v>0</v>
      </c>
      <c r="AR220" s="142" t="s">
        <v>159</v>
      </c>
      <c r="AT220" s="142" t="s">
        <v>154</v>
      </c>
      <c r="AU220" s="142" t="s">
        <v>81</v>
      </c>
      <c r="AY220" s="17" t="s">
        <v>152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7" t="s">
        <v>79</v>
      </c>
      <c r="BK220" s="143">
        <f>ROUND(I220*H220,2)</f>
        <v>0</v>
      </c>
      <c r="BL220" s="17" t="s">
        <v>159</v>
      </c>
      <c r="BM220" s="142" t="s">
        <v>602</v>
      </c>
    </row>
    <row r="221" spans="2:65" s="1" customFormat="1" x14ac:dyDescent="0.2">
      <c r="B221" s="32"/>
      <c r="D221" s="144" t="s">
        <v>161</v>
      </c>
      <c r="F221" s="145" t="s">
        <v>603</v>
      </c>
      <c r="I221" s="146"/>
      <c r="L221" s="32"/>
      <c r="M221" s="147"/>
      <c r="T221" s="53"/>
      <c r="AT221" s="17" t="s">
        <v>161</v>
      </c>
      <c r="AU221" s="17" t="s">
        <v>81</v>
      </c>
    </row>
    <row r="222" spans="2:65" s="12" customFormat="1" x14ac:dyDescent="0.2">
      <c r="B222" s="148"/>
      <c r="D222" s="149" t="s">
        <v>163</v>
      </c>
      <c r="E222" s="150" t="s">
        <v>19</v>
      </c>
      <c r="F222" s="151" t="s">
        <v>534</v>
      </c>
      <c r="H222" s="150" t="s">
        <v>19</v>
      </c>
      <c r="I222" s="152"/>
      <c r="L222" s="148"/>
      <c r="M222" s="153"/>
      <c r="T222" s="154"/>
      <c r="AT222" s="150" t="s">
        <v>163</v>
      </c>
      <c r="AU222" s="150" t="s">
        <v>81</v>
      </c>
      <c r="AV222" s="12" t="s">
        <v>79</v>
      </c>
      <c r="AW222" s="12" t="s">
        <v>33</v>
      </c>
      <c r="AX222" s="12" t="s">
        <v>72</v>
      </c>
      <c r="AY222" s="150" t="s">
        <v>152</v>
      </c>
    </row>
    <row r="223" spans="2:65" s="13" customFormat="1" x14ac:dyDescent="0.2">
      <c r="B223" s="155"/>
      <c r="D223" s="149" t="s">
        <v>163</v>
      </c>
      <c r="E223" s="156" t="s">
        <v>19</v>
      </c>
      <c r="F223" s="157" t="s">
        <v>587</v>
      </c>
      <c r="H223" s="158">
        <v>17.3</v>
      </c>
      <c r="I223" s="159"/>
      <c r="L223" s="155"/>
      <c r="M223" s="160"/>
      <c r="T223" s="161"/>
      <c r="AT223" s="156" t="s">
        <v>163</v>
      </c>
      <c r="AU223" s="156" t="s">
        <v>81</v>
      </c>
      <c r="AV223" s="13" t="s">
        <v>81</v>
      </c>
      <c r="AW223" s="13" t="s">
        <v>33</v>
      </c>
      <c r="AX223" s="13" t="s">
        <v>79</v>
      </c>
      <c r="AY223" s="156" t="s">
        <v>152</v>
      </c>
    </row>
    <row r="224" spans="2:65" s="1" customFormat="1" ht="16.5" customHeight="1" x14ac:dyDescent="0.2">
      <c r="B224" s="32"/>
      <c r="C224" s="169" t="s">
        <v>264</v>
      </c>
      <c r="D224" s="169" t="s">
        <v>228</v>
      </c>
      <c r="E224" s="170" t="s">
        <v>604</v>
      </c>
      <c r="F224" s="171" t="s">
        <v>605</v>
      </c>
      <c r="G224" s="172" t="s">
        <v>157</v>
      </c>
      <c r="H224" s="173">
        <v>17.818999999999999</v>
      </c>
      <c r="I224" s="174"/>
      <c r="J224" s="175">
        <f>ROUND(I224*H224,2)</f>
        <v>0</v>
      </c>
      <c r="K224" s="171" t="s">
        <v>158</v>
      </c>
      <c r="L224" s="176"/>
      <c r="M224" s="177" t="s">
        <v>19</v>
      </c>
      <c r="N224" s="178" t="s">
        <v>43</v>
      </c>
      <c r="P224" s="140">
        <f>O224*H224</f>
        <v>0</v>
      </c>
      <c r="Q224" s="140">
        <v>0.17599999999999999</v>
      </c>
      <c r="R224" s="140">
        <f>Q224*H224</f>
        <v>3.1361439999999998</v>
      </c>
      <c r="S224" s="140">
        <v>0</v>
      </c>
      <c r="T224" s="141">
        <f>S224*H224</f>
        <v>0</v>
      </c>
      <c r="AR224" s="142" t="s">
        <v>208</v>
      </c>
      <c r="AT224" s="142" t="s">
        <v>228</v>
      </c>
      <c r="AU224" s="142" t="s">
        <v>81</v>
      </c>
      <c r="AY224" s="17" t="s">
        <v>152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7" t="s">
        <v>79</v>
      </c>
      <c r="BK224" s="143">
        <f>ROUND(I224*H224,2)</f>
        <v>0</v>
      </c>
      <c r="BL224" s="17" t="s">
        <v>159</v>
      </c>
      <c r="BM224" s="142" t="s">
        <v>606</v>
      </c>
    </row>
    <row r="225" spans="2:65" s="13" customFormat="1" x14ac:dyDescent="0.2">
      <c r="B225" s="155"/>
      <c r="D225" s="149" t="s">
        <v>163</v>
      </c>
      <c r="E225" s="156" t="s">
        <v>19</v>
      </c>
      <c r="F225" s="157" t="s">
        <v>587</v>
      </c>
      <c r="H225" s="158">
        <v>17.3</v>
      </c>
      <c r="I225" s="159"/>
      <c r="L225" s="155"/>
      <c r="M225" s="160"/>
      <c r="T225" s="161"/>
      <c r="AT225" s="156" t="s">
        <v>163</v>
      </c>
      <c r="AU225" s="156" t="s">
        <v>81</v>
      </c>
      <c r="AV225" s="13" t="s">
        <v>81</v>
      </c>
      <c r="AW225" s="13" t="s">
        <v>33</v>
      </c>
      <c r="AX225" s="13" t="s">
        <v>79</v>
      </c>
      <c r="AY225" s="156" t="s">
        <v>152</v>
      </c>
    </row>
    <row r="226" spans="2:65" s="13" customFormat="1" x14ac:dyDescent="0.2">
      <c r="B226" s="155"/>
      <c r="D226" s="149" t="s">
        <v>163</v>
      </c>
      <c r="F226" s="157" t="s">
        <v>607</v>
      </c>
      <c r="H226" s="158">
        <v>17.818999999999999</v>
      </c>
      <c r="I226" s="159"/>
      <c r="L226" s="155"/>
      <c r="M226" s="160"/>
      <c r="T226" s="161"/>
      <c r="AT226" s="156" t="s">
        <v>163</v>
      </c>
      <c r="AU226" s="156" t="s">
        <v>81</v>
      </c>
      <c r="AV226" s="13" t="s">
        <v>81</v>
      </c>
      <c r="AW226" s="13" t="s">
        <v>4</v>
      </c>
      <c r="AX226" s="13" t="s">
        <v>79</v>
      </c>
      <c r="AY226" s="156" t="s">
        <v>152</v>
      </c>
    </row>
    <row r="227" spans="2:65" s="11" customFormat="1" ht="22.9" customHeight="1" x14ac:dyDescent="0.2">
      <c r="B227" s="119"/>
      <c r="D227" s="120" t="s">
        <v>71</v>
      </c>
      <c r="E227" s="129" t="s">
        <v>214</v>
      </c>
      <c r="F227" s="129" t="s">
        <v>341</v>
      </c>
      <c r="I227" s="122"/>
      <c r="J227" s="130">
        <f>BK227</f>
        <v>60000</v>
      </c>
      <c r="L227" s="119"/>
      <c r="M227" s="124"/>
      <c r="P227" s="125">
        <f>SUM(P228:P264)</f>
        <v>0</v>
      </c>
      <c r="R227" s="125">
        <f>SUM(R228:R264)</f>
        <v>8.7785881999999997</v>
      </c>
      <c r="T227" s="126">
        <f>SUM(T228:T264)</f>
        <v>0</v>
      </c>
      <c r="AR227" s="120" t="s">
        <v>79</v>
      </c>
      <c r="AT227" s="127" t="s">
        <v>71</v>
      </c>
      <c r="AU227" s="127" t="s">
        <v>79</v>
      </c>
      <c r="AY227" s="120" t="s">
        <v>152</v>
      </c>
      <c r="BK227" s="128">
        <f>SUM(BK228:BK264)</f>
        <v>60000</v>
      </c>
    </row>
    <row r="228" spans="2:65" s="1" customFormat="1" ht="24.2" customHeight="1" x14ac:dyDescent="0.2">
      <c r="B228" s="32"/>
      <c r="C228" s="131" t="s">
        <v>359</v>
      </c>
      <c r="D228" s="131" t="s">
        <v>154</v>
      </c>
      <c r="E228" s="132" t="s">
        <v>352</v>
      </c>
      <c r="F228" s="133" t="s">
        <v>353</v>
      </c>
      <c r="G228" s="134" t="s">
        <v>179</v>
      </c>
      <c r="H228" s="135">
        <v>19.2</v>
      </c>
      <c r="I228" s="136"/>
      <c r="J228" s="137">
        <f>ROUND(I228*H228,2)</f>
        <v>0</v>
      </c>
      <c r="K228" s="133" t="s">
        <v>158</v>
      </c>
      <c r="L228" s="32"/>
      <c r="M228" s="138" t="s">
        <v>19</v>
      </c>
      <c r="N228" s="139" t="s">
        <v>43</v>
      </c>
      <c r="P228" s="140">
        <f>O228*H228</f>
        <v>0</v>
      </c>
      <c r="Q228" s="140">
        <v>0.16850000000000001</v>
      </c>
      <c r="R228" s="140">
        <f>Q228*H228</f>
        <v>3.2352000000000003</v>
      </c>
      <c r="S228" s="140">
        <v>0</v>
      </c>
      <c r="T228" s="141">
        <f>S228*H228</f>
        <v>0</v>
      </c>
      <c r="AR228" s="142" t="s">
        <v>159</v>
      </c>
      <c r="AT228" s="142" t="s">
        <v>154</v>
      </c>
      <c r="AU228" s="142" t="s">
        <v>81</v>
      </c>
      <c r="AY228" s="17" t="s">
        <v>152</v>
      </c>
      <c r="BE228" s="143">
        <f>IF(N228="základní",J228,0)</f>
        <v>0</v>
      </c>
      <c r="BF228" s="143">
        <f>IF(N228="snížená",J228,0)</f>
        <v>0</v>
      </c>
      <c r="BG228" s="143">
        <f>IF(N228="zákl. přenesená",J228,0)</f>
        <v>0</v>
      </c>
      <c r="BH228" s="143">
        <f>IF(N228="sníž. přenesená",J228,0)</f>
        <v>0</v>
      </c>
      <c r="BI228" s="143">
        <f>IF(N228="nulová",J228,0)</f>
        <v>0</v>
      </c>
      <c r="BJ228" s="17" t="s">
        <v>79</v>
      </c>
      <c r="BK228" s="143">
        <f>ROUND(I228*H228,2)</f>
        <v>0</v>
      </c>
      <c r="BL228" s="17" t="s">
        <v>159</v>
      </c>
      <c r="BM228" s="142" t="s">
        <v>608</v>
      </c>
    </row>
    <row r="229" spans="2:65" s="1" customFormat="1" x14ac:dyDescent="0.2">
      <c r="B229" s="32"/>
      <c r="D229" s="144" t="s">
        <v>161</v>
      </c>
      <c r="F229" s="145" t="s">
        <v>355</v>
      </c>
      <c r="I229" s="146"/>
      <c r="L229" s="32"/>
      <c r="M229" s="147"/>
      <c r="T229" s="53"/>
      <c r="AT229" s="17" t="s">
        <v>161</v>
      </c>
      <c r="AU229" s="17" t="s">
        <v>81</v>
      </c>
    </row>
    <row r="230" spans="2:65" s="12" customFormat="1" x14ac:dyDescent="0.2">
      <c r="B230" s="148"/>
      <c r="D230" s="149" t="s">
        <v>163</v>
      </c>
      <c r="E230" s="150" t="s">
        <v>19</v>
      </c>
      <c r="F230" s="151" t="s">
        <v>356</v>
      </c>
      <c r="H230" s="150" t="s">
        <v>19</v>
      </c>
      <c r="I230" s="152"/>
      <c r="L230" s="148"/>
      <c r="M230" s="153"/>
      <c r="T230" s="154"/>
      <c r="AT230" s="150" t="s">
        <v>163</v>
      </c>
      <c r="AU230" s="150" t="s">
        <v>81</v>
      </c>
      <c r="AV230" s="12" t="s">
        <v>79</v>
      </c>
      <c r="AW230" s="12" t="s">
        <v>33</v>
      </c>
      <c r="AX230" s="12" t="s">
        <v>72</v>
      </c>
      <c r="AY230" s="150" t="s">
        <v>152</v>
      </c>
    </row>
    <row r="231" spans="2:65" s="13" customFormat="1" x14ac:dyDescent="0.2">
      <c r="B231" s="155"/>
      <c r="D231" s="149" t="s">
        <v>163</v>
      </c>
      <c r="E231" s="156" t="s">
        <v>19</v>
      </c>
      <c r="F231" s="157" t="s">
        <v>524</v>
      </c>
      <c r="H231" s="158">
        <v>19.2</v>
      </c>
      <c r="I231" s="159"/>
      <c r="L231" s="155"/>
      <c r="M231" s="160"/>
      <c r="T231" s="161"/>
      <c r="AT231" s="156" t="s">
        <v>163</v>
      </c>
      <c r="AU231" s="156" t="s">
        <v>81</v>
      </c>
      <c r="AV231" s="13" t="s">
        <v>81</v>
      </c>
      <c r="AW231" s="13" t="s">
        <v>33</v>
      </c>
      <c r="AX231" s="13" t="s">
        <v>79</v>
      </c>
      <c r="AY231" s="156" t="s">
        <v>152</v>
      </c>
    </row>
    <row r="232" spans="2:65" s="1" customFormat="1" ht="16.5" customHeight="1" x14ac:dyDescent="0.2">
      <c r="B232" s="32"/>
      <c r="C232" s="169" t="s">
        <v>364</v>
      </c>
      <c r="D232" s="169" t="s">
        <v>228</v>
      </c>
      <c r="E232" s="170" t="s">
        <v>360</v>
      </c>
      <c r="F232" s="171" t="s">
        <v>361</v>
      </c>
      <c r="G232" s="172" t="s">
        <v>179</v>
      </c>
      <c r="H232" s="173">
        <v>19.584</v>
      </c>
      <c r="I232" s="174"/>
      <c r="J232" s="175">
        <f>ROUND(I232*H232,2)</f>
        <v>0</v>
      </c>
      <c r="K232" s="171" t="s">
        <v>158</v>
      </c>
      <c r="L232" s="176"/>
      <c r="M232" s="177" t="s">
        <v>19</v>
      </c>
      <c r="N232" s="178" t="s">
        <v>43</v>
      </c>
      <c r="P232" s="140">
        <f>O232*H232</f>
        <v>0</v>
      </c>
      <c r="Q232" s="140">
        <v>4.8300000000000003E-2</v>
      </c>
      <c r="R232" s="140">
        <f>Q232*H232</f>
        <v>0.94590720000000006</v>
      </c>
      <c r="S232" s="140">
        <v>0</v>
      </c>
      <c r="T232" s="141">
        <f>S232*H232</f>
        <v>0</v>
      </c>
      <c r="AR232" s="142" t="s">
        <v>208</v>
      </c>
      <c r="AT232" s="142" t="s">
        <v>228</v>
      </c>
      <c r="AU232" s="142" t="s">
        <v>81</v>
      </c>
      <c r="AY232" s="17" t="s">
        <v>152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7" t="s">
        <v>79</v>
      </c>
      <c r="BK232" s="143">
        <f>ROUND(I232*H232,2)</f>
        <v>0</v>
      </c>
      <c r="BL232" s="17" t="s">
        <v>159</v>
      </c>
      <c r="BM232" s="142" t="s">
        <v>609</v>
      </c>
    </row>
    <row r="233" spans="2:65" s="13" customFormat="1" x14ac:dyDescent="0.2">
      <c r="B233" s="155"/>
      <c r="D233" s="149" t="s">
        <v>163</v>
      </c>
      <c r="F233" s="157" t="s">
        <v>610</v>
      </c>
      <c r="H233" s="158">
        <v>19.584</v>
      </c>
      <c r="I233" s="159"/>
      <c r="L233" s="155"/>
      <c r="M233" s="160"/>
      <c r="T233" s="161"/>
      <c r="AT233" s="156" t="s">
        <v>163</v>
      </c>
      <c r="AU233" s="156" t="s">
        <v>81</v>
      </c>
      <c r="AV233" s="13" t="s">
        <v>81</v>
      </c>
      <c r="AW233" s="13" t="s">
        <v>4</v>
      </c>
      <c r="AX233" s="13" t="s">
        <v>79</v>
      </c>
      <c r="AY233" s="156" t="s">
        <v>152</v>
      </c>
    </row>
    <row r="234" spans="2:65" s="1" customFormat="1" ht="24.2" customHeight="1" x14ac:dyDescent="0.2">
      <c r="B234" s="32"/>
      <c r="C234" s="131" t="s">
        <v>369</v>
      </c>
      <c r="D234" s="131" t="s">
        <v>154</v>
      </c>
      <c r="E234" s="132" t="s">
        <v>370</v>
      </c>
      <c r="F234" s="133" t="s">
        <v>371</v>
      </c>
      <c r="G234" s="134" t="s">
        <v>179</v>
      </c>
      <c r="H234" s="135">
        <v>24.6</v>
      </c>
      <c r="I234" s="136"/>
      <c r="J234" s="137">
        <f>ROUND(I234*H234,2)</f>
        <v>0</v>
      </c>
      <c r="K234" s="133" t="s">
        <v>158</v>
      </c>
      <c r="L234" s="32"/>
      <c r="M234" s="138" t="s">
        <v>19</v>
      </c>
      <c r="N234" s="139" t="s">
        <v>43</v>
      </c>
      <c r="P234" s="140">
        <f>O234*H234</f>
        <v>0</v>
      </c>
      <c r="Q234" s="140">
        <v>0.14041999999999999</v>
      </c>
      <c r="R234" s="140">
        <f>Q234*H234</f>
        <v>3.454332</v>
      </c>
      <c r="S234" s="140">
        <v>0</v>
      </c>
      <c r="T234" s="141">
        <f>S234*H234</f>
        <v>0</v>
      </c>
      <c r="AR234" s="142" t="s">
        <v>159</v>
      </c>
      <c r="AT234" s="142" t="s">
        <v>154</v>
      </c>
      <c r="AU234" s="142" t="s">
        <v>81</v>
      </c>
      <c r="AY234" s="17" t="s">
        <v>152</v>
      </c>
      <c r="BE234" s="143">
        <f>IF(N234="základní",J234,0)</f>
        <v>0</v>
      </c>
      <c r="BF234" s="143">
        <f>IF(N234="snížená",J234,0)</f>
        <v>0</v>
      </c>
      <c r="BG234" s="143">
        <f>IF(N234="zákl. přenesená",J234,0)</f>
        <v>0</v>
      </c>
      <c r="BH234" s="143">
        <f>IF(N234="sníž. přenesená",J234,0)</f>
        <v>0</v>
      </c>
      <c r="BI234" s="143">
        <f>IF(N234="nulová",J234,0)</f>
        <v>0</v>
      </c>
      <c r="BJ234" s="17" t="s">
        <v>79</v>
      </c>
      <c r="BK234" s="143">
        <f>ROUND(I234*H234,2)</f>
        <v>0</v>
      </c>
      <c r="BL234" s="17" t="s">
        <v>159</v>
      </c>
      <c r="BM234" s="142" t="s">
        <v>611</v>
      </c>
    </row>
    <row r="235" spans="2:65" s="1" customFormat="1" x14ac:dyDescent="0.2">
      <c r="B235" s="32"/>
      <c r="D235" s="144" t="s">
        <v>161</v>
      </c>
      <c r="F235" s="145" t="s">
        <v>373</v>
      </c>
      <c r="I235" s="146"/>
      <c r="L235" s="32"/>
      <c r="M235" s="147"/>
      <c r="T235" s="53"/>
      <c r="AT235" s="17" t="s">
        <v>161</v>
      </c>
      <c r="AU235" s="17" t="s">
        <v>81</v>
      </c>
    </row>
    <row r="236" spans="2:65" s="1" customFormat="1" ht="16.5" customHeight="1" x14ac:dyDescent="0.2">
      <c r="B236" s="32"/>
      <c r="C236" s="169" t="s">
        <v>376</v>
      </c>
      <c r="D236" s="169" t="s">
        <v>228</v>
      </c>
      <c r="E236" s="170" t="s">
        <v>377</v>
      </c>
      <c r="F236" s="171" t="s">
        <v>378</v>
      </c>
      <c r="G236" s="172" t="s">
        <v>179</v>
      </c>
      <c r="H236" s="173">
        <v>25.091999999999999</v>
      </c>
      <c r="I236" s="174"/>
      <c r="J236" s="175">
        <f>ROUND(I236*H236,2)</f>
        <v>0</v>
      </c>
      <c r="K236" s="171" t="s">
        <v>158</v>
      </c>
      <c r="L236" s="176"/>
      <c r="M236" s="177" t="s">
        <v>19</v>
      </c>
      <c r="N236" s="178" t="s">
        <v>43</v>
      </c>
      <c r="P236" s="140">
        <f>O236*H236</f>
        <v>0</v>
      </c>
      <c r="Q236" s="140">
        <v>4.4999999999999998E-2</v>
      </c>
      <c r="R236" s="140">
        <f>Q236*H236</f>
        <v>1.1291399999999998</v>
      </c>
      <c r="S236" s="140">
        <v>0</v>
      </c>
      <c r="T236" s="141">
        <f>S236*H236</f>
        <v>0</v>
      </c>
      <c r="AR236" s="142" t="s">
        <v>208</v>
      </c>
      <c r="AT236" s="142" t="s">
        <v>228</v>
      </c>
      <c r="AU236" s="142" t="s">
        <v>81</v>
      </c>
      <c r="AY236" s="17" t="s">
        <v>152</v>
      </c>
      <c r="BE236" s="143">
        <f>IF(N236="základní",J236,0)</f>
        <v>0</v>
      </c>
      <c r="BF236" s="143">
        <f>IF(N236="snížená",J236,0)</f>
        <v>0</v>
      </c>
      <c r="BG236" s="143">
        <f>IF(N236="zákl. přenesená",J236,0)</f>
        <v>0</v>
      </c>
      <c r="BH236" s="143">
        <f>IF(N236="sníž. přenesená",J236,0)</f>
        <v>0</v>
      </c>
      <c r="BI236" s="143">
        <f>IF(N236="nulová",J236,0)</f>
        <v>0</v>
      </c>
      <c r="BJ236" s="17" t="s">
        <v>79</v>
      </c>
      <c r="BK236" s="143">
        <f>ROUND(I236*H236,2)</f>
        <v>0</v>
      </c>
      <c r="BL236" s="17" t="s">
        <v>159</v>
      </c>
      <c r="BM236" s="142" t="s">
        <v>612</v>
      </c>
    </row>
    <row r="237" spans="2:65" s="13" customFormat="1" x14ac:dyDescent="0.2">
      <c r="B237" s="155"/>
      <c r="D237" s="149" t="s">
        <v>163</v>
      </c>
      <c r="F237" s="157" t="s">
        <v>613</v>
      </c>
      <c r="H237" s="158">
        <v>25.091999999999999</v>
      </c>
      <c r="I237" s="159"/>
      <c r="L237" s="155"/>
      <c r="M237" s="160"/>
      <c r="T237" s="161"/>
      <c r="AT237" s="156" t="s">
        <v>163</v>
      </c>
      <c r="AU237" s="156" t="s">
        <v>81</v>
      </c>
      <c r="AV237" s="13" t="s">
        <v>81</v>
      </c>
      <c r="AW237" s="13" t="s">
        <v>4</v>
      </c>
      <c r="AX237" s="13" t="s">
        <v>79</v>
      </c>
      <c r="AY237" s="156" t="s">
        <v>152</v>
      </c>
    </row>
    <row r="238" spans="2:65" s="1" customFormat="1" ht="24.2" customHeight="1" x14ac:dyDescent="0.2">
      <c r="B238" s="32"/>
      <c r="C238" s="131" t="s">
        <v>381</v>
      </c>
      <c r="D238" s="131" t="s">
        <v>154</v>
      </c>
      <c r="E238" s="132" t="s">
        <v>382</v>
      </c>
      <c r="F238" s="133" t="s">
        <v>383</v>
      </c>
      <c r="G238" s="134" t="s">
        <v>179</v>
      </c>
      <c r="H238" s="135">
        <v>20.2</v>
      </c>
      <c r="I238" s="136"/>
      <c r="J238" s="137">
        <f>ROUND(I238*H238,2)</f>
        <v>0</v>
      </c>
      <c r="K238" s="133" t="s">
        <v>158</v>
      </c>
      <c r="L238" s="32"/>
      <c r="M238" s="138" t="s">
        <v>19</v>
      </c>
      <c r="N238" s="139" t="s">
        <v>43</v>
      </c>
      <c r="P238" s="140">
        <f>O238*H238</f>
        <v>0</v>
      </c>
      <c r="Q238" s="140">
        <v>1.7000000000000001E-4</v>
      </c>
      <c r="R238" s="140">
        <f>Q238*H238</f>
        <v>3.434E-3</v>
      </c>
      <c r="S238" s="140">
        <v>0</v>
      </c>
      <c r="T238" s="141">
        <f>S238*H238</f>
        <v>0</v>
      </c>
      <c r="AR238" s="142" t="s">
        <v>159</v>
      </c>
      <c r="AT238" s="142" t="s">
        <v>154</v>
      </c>
      <c r="AU238" s="142" t="s">
        <v>81</v>
      </c>
      <c r="AY238" s="17" t="s">
        <v>152</v>
      </c>
      <c r="BE238" s="143">
        <f>IF(N238="základní",J238,0)</f>
        <v>0</v>
      </c>
      <c r="BF238" s="143">
        <f>IF(N238="snížená",J238,0)</f>
        <v>0</v>
      </c>
      <c r="BG238" s="143">
        <f>IF(N238="zákl. přenesená",J238,0)</f>
        <v>0</v>
      </c>
      <c r="BH238" s="143">
        <f>IF(N238="sníž. přenesená",J238,0)</f>
        <v>0</v>
      </c>
      <c r="BI238" s="143">
        <f>IF(N238="nulová",J238,0)</f>
        <v>0</v>
      </c>
      <c r="BJ238" s="17" t="s">
        <v>79</v>
      </c>
      <c r="BK238" s="143">
        <f>ROUND(I238*H238,2)</f>
        <v>0</v>
      </c>
      <c r="BL238" s="17" t="s">
        <v>159</v>
      </c>
      <c r="BM238" s="142" t="s">
        <v>614</v>
      </c>
    </row>
    <row r="239" spans="2:65" s="1" customFormat="1" x14ac:dyDescent="0.2">
      <c r="B239" s="32"/>
      <c r="D239" s="144" t="s">
        <v>161</v>
      </c>
      <c r="F239" s="145" t="s">
        <v>385</v>
      </c>
      <c r="I239" s="146"/>
      <c r="L239" s="32"/>
      <c r="M239" s="147"/>
      <c r="T239" s="53"/>
      <c r="AT239" s="17" t="s">
        <v>161</v>
      </c>
      <c r="AU239" s="17" t="s">
        <v>81</v>
      </c>
    </row>
    <row r="240" spans="2:65" s="1" customFormat="1" ht="16.5" customHeight="1" x14ac:dyDescent="0.2">
      <c r="B240" s="32"/>
      <c r="C240" s="131" t="s">
        <v>386</v>
      </c>
      <c r="D240" s="131" t="s">
        <v>154</v>
      </c>
      <c r="E240" s="132" t="s">
        <v>387</v>
      </c>
      <c r="F240" s="133" t="s">
        <v>388</v>
      </c>
      <c r="G240" s="134" t="s">
        <v>157</v>
      </c>
      <c r="H240" s="135">
        <v>22.5</v>
      </c>
      <c r="I240" s="136"/>
      <c r="J240" s="137">
        <f>ROUND(I240*H240,2)</f>
        <v>0</v>
      </c>
      <c r="K240" s="133" t="s">
        <v>158</v>
      </c>
      <c r="L240" s="32"/>
      <c r="M240" s="138" t="s">
        <v>19</v>
      </c>
      <c r="N240" s="139" t="s">
        <v>43</v>
      </c>
      <c r="P240" s="140">
        <f>O240*H240</f>
        <v>0</v>
      </c>
      <c r="Q240" s="140">
        <v>4.6999999999999999E-4</v>
      </c>
      <c r="R240" s="140">
        <f>Q240*H240</f>
        <v>1.0574999999999999E-2</v>
      </c>
      <c r="S240" s="140">
        <v>0</v>
      </c>
      <c r="T240" s="141">
        <f>S240*H240</f>
        <v>0</v>
      </c>
      <c r="AR240" s="142" t="s">
        <v>159</v>
      </c>
      <c r="AT240" s="142" t="s">
        <v>154</v>
      </c>
      <c r="AU240" s="142" t="s">
        <v>81</v>
      </c>
      <c r="AY240" s="17" t="s">
        <v>152</v>
      </c>
      <c r="BE240" s="143">
        <f>IF(N240="základní",J240,0)</f>
        <v>0</v>
      </c>
      <c r="BF240" s="143">
        <f>IF(N240="snížená",J240,0)</f>
        <v>0</v>
      </c>
      <c r="BG240" s="143">
        <f>IF(N240="zákl. přenesená",J240,0)</f>
        <v>0</v>
      </c>
      <c r="BH240" s="143">
        <f>IF(N240="sníž. přenesená",J240,0)</f>
        <v>0</v>
      </c>
      <c r="BI240" s="143">
        <f>IF(N240="nulová",J240,0)</f>
        <v>0</v>
      </c>
      <c r="BJ240" s="17" t="s">
        <v>79</v>
      </c>
      <c r="BK240" s="143">
        <f>ROUND(I240*H240,2)</f>
        <v>0</v>
      </c>
      <c r="BL240" s="17" t="s">
        <v>159</v>
      </c>
      <c r="BM240" s="142" t="s">
        <v>615</v>
      </c>
    </row>
    <row r="241" spans="2:65" s="1" customFormat="1" x14ac:dyDescent="0.2">
      <c r="B241" s="32"/>
      <c r="D241" s="144" t="s">
        <v>161</v>
      </c>
      <c r="F241" s="145" t="s">
        <v>390</v>
      </c>
      <c r="I241" s="146"/>
      <c r="L241" s="32"/>
      <c r="M241" s="147"/>
      <c r="T241" s="53"/>
      <c r="AT241" s="17" t="s">
        <v>161</v>
      </c>
      <c r="AU241" s="17" t="s">
        <v>81</v>
      </c>
    </row>
    <row r="242" spans="2:65" s="12" customFormat="1" x14ac:dyDescent="0.2">
      <c r="B242" s="148"/>
      <c r="D242" s="149" t="s">
        <v>163</v>
      </c>
      <c r="E242" s="150" t="s">
        <v>19</v>
      </c>
      <c r="F242" s="151" t="s">
        <v>534</v>
      </c>
      <c r="H242" s="150" t="s">
        <v>19</v>
      </c>
      <c r="I242" s="152"/>
      <c r="L242" s="148"/>
      <c r="M242" s="153"/>
      <c r="T242" s="154"/>
      <c r="AT242" s="150" t="s">
        <v>163</v>
      </c>
      <c r="AU242" s="150" t="s">
        <v>81</v>
      </c>
      <c r="AV242" s="12" t="s">
        <v>79</v>
      </c>
      <c r="AW242" s="12" t="s">
        <v>33</v>
      </c>
      <c r="AX242" s="12" t="s">
        <v>72</v>
      </c>
      <c r="AY242" s="150" t="s">
        <v>152</v>
      </c>
    </row>
    <row r="243" spans="2:65" s="13" customFormat="1" x14ac:dyDescent="0.2">
      <c r="B243" s="155"/>
      <c r="D243" s="149" t="s">
        <v>163</v>
      </c>
      <c r="E243" s="156" t="s">
        <v>19</v>
      </c>
      <c r="F243" s="157" t="s">
        <v>587</v>
      </c>
      <c r="H243" s="158">
        <v>17.3</v>
      </c>
      <c r="I243" s="159"/>
      <c r="L243" s="155"/>
      <c r="M243" s="160"/>
      <c r="T243" s="161"/>
      <c r="AT243" s="156" t="s">
        <v>163</v>
      </c>
      <c r="AU243" s="156" t="s">
        <v>81</v>
      </c>
      <c r="AV243" s="13" t="s">
        <v>81</v>
      </c>
      <c r="AW243" s="13" t="s">
        <v>33</v>
      </c>
      <c r="AX243" s="13" t="s">
        <v>72</v>
      </c>
      <c r="AY243" s="156" t="s">
        <v>152</v>
      </c>
    </row>
    <row r="244" spans="2:65" s="12" customFormat="1" x14ac:dyDescent="0.2">
      <c r="B244" s="148"/>
      <c r="D244" s="149" t="s">
        <v>163</v>
      </c>
      <c r="E244" s="150" t="s">
        <v>19</v>
      </c>
      <c r="F244" s="151" t="s">
        <v>189</v>
      </c>
      <c r="H244" s="150" t="s">
        <v>19</v>
      </c>
      <c r="I244" s="152"/>
      <c r="L244" s="148"/>
      <c r="M244" s="153"/>
      <c r="T244" s="154"/>
      <c r="AT244" s="150" t="s">
        <v>163</v>
      </c>
      <c r="AU244" s="150" t="s">
        <v>81</v>
      </c>
      <c r="AV244" s="12" t="s">
        <v>79</v>
      </c>
      <c r="AW244" s="12" t="s">
        <v>33</v>
      </c>
      <c r="AX244" s="12" t="s">
        <v>72</v>
      </c>
      <c r="AY244" s="150" t="s">
        <v>152</v>
      </c>
    </row>
    <row r="245" spans="2:65" s="13" customFormat="1" x14ac:dyDescent="0.2">
      <c r="B245" s="155"/>
      <c r="D245" s="149" t="s">
        <v>163</v>
      </c>
      <c r="E245" s="156" t="s">
        <v>19</v>
      </c>
      <c r="F245" s="157" t="s">
        <v>571</v>
      </c>
      <c r="H245" s="158">
        <v>5.2</v>
      </c>
      <c r="I245" s="159"/>
      <c r="L245" s="155"/>
      <c r="M245" s="160"/>
      <c r="T245" s="161"/>
      <c r="AT245" s="156" t="s">
        <v>163</v>
      </c>
      <c r="AU245" s="156" t="s">
        <v>81</v>
      </c>
      <c r="AV245" s="13" t="s">
        <v>81</v>
      </c>
      <c r="AW245" s="13" t="s">
        <v>33</v>
      </c>
      <c r="AX245" s="13" t="s">
        <v>72</v>
      </c>
      <c r="AY245" s="156" t="s">
        <v>152</v>
      </c>
    </row>
    <row r="246" spans="2:65" s="14" customFormat="1" x14ac:dyDescent="0.2">
      <c r="B246" s="162"/>
      <c r="D246" s="149" t="s">
        <v>163</v>
      </c>
      <c r="E246" s="163" t="s">
        <v>19</v>
      </c>
      <c r="F246" s="164" t="s">
        <v>194</v>
      </c>
      <c r="H246" s="165">
        <v>22.5</v>
      </c>
      <c r="I246" s="166"/>
      <c r="L246" s="162"/>
      <c r="M246" s="167"/>
      <c r="T246" s="168"/>
      <c r="AT246" s="163" t="s">
        <v>163</v>
      </c>
      <c r="AU246" s="163" t="s">
        <v>81</v>
      </c>
      <c r="AV246" s="14" t="s">
        <v>159</v>
      </c>
      <c r="AW246" s="14" t="s">
        <v>33</v>
      </c>
      <c r="AX246" s="14" t="s">
        <v>79</v>
      </c>
      <c r="AY246" s="163" t="s">
        <v>152</v>
      </c>
    </row>
    <row r="247" spans="2:65" s="1" customFormat="1" ht="16.5" customHeight="1" x14ac:dyDescent="0.2">
      <c r="B247" s="32"/>
      <c r="C247" s="131" t="s">
        <v>391</v>
      </c>
      <c r="D247" s="131" t="s">
        <v>154</v>
      </c>
      <c r="E247" s="132" t="s">
        <v>392</v>
      </c>
      <c r="F247" s="133" t="s">
        <v>393</v>
      </c>
      <c r="G247" s="134" t="s">
        <v>179</v>
      </c>
      <c r="H247" s="135">
        <v>20.2</v>
      </c>
      <c r="I247" s="136"/>
      <c r="J247" s="137">
        <f>ROUND(I247*H247,2)</f>
        <v>0</v>
      </c>
      <c r="K247" s="133" t="s">
        <v>158</v>
      </c>
      <c r="L247" s="32"/>
      <c r="M247" s="138" t="s">
        <v>19</v>
      </c>
      <c r="N247" s="139" t="s">
        <v>43</v>
      </c>
      <c r="P247" s="140">
        <f>O247*H247</f>
        <v>0</v>
      </c>
      <c r="Q247" s="140">
        <v>0</v>
      </c>
      <c r="R247" s="140">
        <f>Q247*H247</f>
        <v>0</v>
      </c>
      <c r="S247" s="140">
        <v>0</v>
      </c>
      <c r="T247" s="141">
        <f>S247*H247</f>
        <v>0</v>
      </c>
      <c r="AR247" s="142" t="s">
        <v>159</v>
      </c>
      <c r="AT247" s="142" t="s">
        <v>154</v>
      </c>
      <c r="AU247" s="142" t="s">
        <v>81</v>
      </c>
      <c r="AY247" s="17" t="s">
        <v>152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7" t="s">
        <v>79</v>
      </c>
      <c r="BK247" s="143">
        <f>ROUND(I247*H247,2)</f>
        <v>0</v>
      </c>
      <c r="BL247" s="17" t="s">
        <v>159</v>
      </c>
      <c r="BM247" s="142" t="s">
        <v>616</v>
      </c>
    </row>
    <row r="248" spans="2:65" s="1" customFormat="1" x14ac:dyDescent="0.2">
      <c r="B248" s="32"/>
      <c r="D248" s="144" t="s">
        <v>161</v>
      </c>
      <c r="F248" s="145" t="s">
        <v>395</v>
      </c>
      <c r="I248" s="146"/>
      <c r="L248" s="32"/>
      <c r="M248" s="147"/>
      <c r="T248" s="53"/>
      <c r="AT248" s="17" t="s">
        <v>161</v>
      </c>
      <c r="AU248" s="17" t="s">
        <v>81</v>
      </c>
    </row>
    <row r="249" spans="2:65" s="13" customFormat="1" x14ac:dyDescent="0.2">
      <c r="B249" s="155"/>
      <c r="D249" s="149" t="s">
        <v>163</v>
      </c>
      <c r="E249" s="156" t="s">
        <v>19</v>
      </c>
      <c r="F249" s="157" t="s">
        <v>617</v>
      </c>
      <c r="H249" s="158">
        <v>20.2</v>
      </c>
      <c r="I249" s="159"/>
      <c r="L249" s="155"/>
      <c r="M249" s="160"/>
      <c r="T249" s="161"/>
      <c r="AT249" s="156" t="s">
        <v>163</v>
      </c>
      <c r="AU249" s="156" t="s">
        <v>81</v>
      </c>
      <c r="AV249" s="13" t="s">
        <v>81</v>
      </c>
      <c r="AW249" s="13" t="s">
        <v>33</v>
      </c>
      <c r="AX249" s="13" t="s">
        <v>79</v>
      </c>
      <c r="AY249" s="156" t="s">
        <v>152</v>
      </c>
    </row>
    <row r="250" spans="2:65" s="1" customFormat="1" ht="24.2" customHeight="1" x14ac:dyDescent="0.2">
      <c r="B250" s="32"/>
      <c r="C250" s="131" t="s">
        <v>397</v>
      </c>
      <c r="D250" s="131" t="s">
        <v>154</v>
      </c>
      <c r="E250" s="132" t="s">
        <v>398</v>
      </c>
      <c r="F250" s="133" t="s">
        <v>399</v>
      </c>
      <c r="G250" s="134" t="s">
        <v>400</v>
      </c>
      <c r="H250" s="135">
        <v>1</v>
      </c>
      <c r="I250" s="270">
        <v>30000</v>
      </c>
      <c r="J250" s="137">
        <f>ROUND(I250*H250,2)</f>
        <v>30000</v>
      </c>
      <c r="K250" s="133" t="s">
        <v>19</v>
      </c>
      <c r="L250" s="32"/>
      <c r="M250" s="138" t="s">
        <v>19</v>
      </c>
      <c r="N250" s="139" t="s">
        <v>43</v>
      </c>
      <c r="P250" s="140">
        <f>O250*H250</f>
        <v>0</v>
      </c>
      <c r="Q250" s="140">
        <v>0</v>
      </c>
      <c r="R250" s="140">
        <f>Q250*H250</f>
        <v>0</v>
      </c>
      <c r="S250" s="140">
        <v>0</v>
      </c>
      <c r="T250" s="141">
        <f>S250*H250</f>
        <v>0</v>
      </c>
      <c r="AR250" s="142" t="s">
        <v>159</v>
      </c>
      <c r="AT250" s="142" t="s">
        <v>154</v>
      </c>
      <c r="AU250" s="142" t="s">
        <v>81</v>
      </c>
      <c r="AY250" s="17" t="s">
        <v>152</v>
      </c>
      <c r="BE250" s="143">
        <f>IF(N250="základní",J250,0)</f>
        <v>30000</v>
      </c>
      <c r="BF250" s="143">
        <f>IF(N250="snížená",J250,0)</f>
        <v>0</v>
      </c>
      <c r="BG250" s="143">
        <f>IF(N250="zákl. přenesená",J250,0)</f>
        <v>0</v>
      </c>
      <c r="BH250" s="143">
        <f>IF(N250="sníž. přenesená",J250,0)</f>
        <v>0</v>
      </c>
      <c r="BI250" s="143">
        <f>IF(N250="nulová",J250,0)</f>
        <v>0</v>
      </c>
      <c r="BJ250" s="17" t="s">
        <v>79</v>
      </c>
      <c r="BK250" s="143">
        <f>ROUND(I250*H250,2)</f>
        <v>30000</v>
      </c>
      <c r="BL250" s="17" t="s">
        <v>159</v>
      </c>
      <c r="BM250" s="142" t="s">
        <v>618</v>
      </c>
    </row>
    <row r="251" spans="2:65" s="12" customFormat="1" x14ac:dyDescent="0.2">
      <c r="B251" s="148"/>
      <c r="D251" s="149" t="s">
        <v>163</v>
      </c>
      <c r="E251" s="150" t="s">
        <v>19</v>
      </c>
      <c r="F251" s="151" t="s">
        <v>402</v>
      </c>
      <c r="H251" s="150" t="s">
        <v>19</v>
      </c>
      <c r="L251" s="148"/>
      <c r="M251" s="153"/>
      <c r="T251" s="154"/>
      <c r="AT251" s="150" t="s">
        <v>163</v>
      </c>
      <c r="AU251" s="150" t="s">
        <v>81</v>
      </c>
      <c r="AV251" s="12" t="s">
        <v>79</v>
      </c>
      <c r="AW251" s="12" t="s">
        <v>33</v>
      </c>
      <c r="AX251" s="12" t="s">
        <v>72</v>
      </c>
      <c r="AY251" s="150" t="s">
        <v>152</v>
      </c>
    </row>
    <row r="252" spans="2:65" s="12" customFormat="1" x14ac:dyDescent="0.2">
      <c r="B252" s="148"/>
      <c r="D252" s="149" t="s">
        <v>163</v>
      </c>
      <c r="E252" s="150" t="s">
        <v>19</v>
      </c>
      <c r="F252" s="151" t="s">
        <v>403</v>
      </c>
      <c r="H252" s="150" t="s">
        <v>19</v>
      </c>
      <c r="L252" s="148"/>
      <c r="M252" s="153"/>
      <c r="T252" s="154"/>
      <c r="AT252" s="150" t="s">
        <v>163</v>
      </c>
      <c r="AU252" s="150" t="s">
        <v>81</v>
      </c>
      <c r="AV252" s="12" t="s">
        <v>79</v>
      </c>
      <c r="AW252" s="12" t="s">
        <v>33</v>
      </c>
      <c r="AX252" s="12" t="s">
        <v>72</v>
      </c>
      <c r="AY252" s="150" t="s">
        <v>152</v>
      </c>
    </row>
    <row r="253" spans="2:65" s="13" customFormat="1" x14ac:dyDescent="0.2">
      <c r="B253" s="155"/>
      <c r="D253" s="149" t="s">
        <v>163</v>
      </c>
      <c r="E253" s="156" t="s">
        <v>19</v>
      </c>
      <c r="F253" s="157" t="s">
        <v>79</v>
      </c>
      <c r="H253" s="158">
        <v>1</v>
      </c>
      <c r="L253" s="155"/>
      <c r="M253" s="160"/>
      <c r="T253" s="161"/>
      <c r="AT253" s="156" t="s">
        <v>163</v>
      </c>
      <c r="AU253" s="156" t="s">
        <v>81</v>
      </c>
      <c r="AV253" s="13" t="s">
        <v>81</v>
      </c>
      <c r="AW253" s="13" t="s">
        <v>33</v>
      </c>
      <c r="AX253" s="13" t="s">
        <v>79</v>
      </c>
      <c r="AY253" s="156" t="s">
        <v>152</v>
      </c>
    </row>
    <row r="254" spans="2:65" s="1" customFormat="1" ht="16.5" customHeight="1" x14ac:dyDescent="0.2">
      <c r="B254" s="32"/>
      <c r="C254" s="169" t="s">
        <v>404</v>
      </c>
      <c r="D254" s="169" t="s">
        <v>228</v>
      </c>
      <c r="E254" s="170" t="s">
        <v>405</v>
      </c>
      <c r="F254" s="171" t="s">
        <v>406</v>
      </c>
      <c r="G254" s="172" t="s">
        <v>407</v>
      </c>
      <c r="H254" s="173">
        <v>3</v>
      </c>
      <c r="I254" s="271">
        <v>0</v>
      </c>
      <c r="J254" s="175">
        <f>ROUND(I254*H254,2)</f>
        <v>0</v>
      </c>
      <c r="K254" s="171" t="s">
        <v>19</v>
      </c>
      <c r="L254" s="176"/>
      <c r="M254" s="177" t="s">
        <v>19</v>
      </c>
      <c r="N254" s="178" t="s">
        <v>43</v>
      </c>
      <c r="P254" s="140">
        <f>O254*H254</f>
        <v>0</v>
      </c>
      <c r="Q254" s="140">
        <v>0</v>
      </c>
      <c r="R254" s="140">
        <f>Q254*H254</f>
        <v>0</v>
      </c>
      <c r="S254" s="140">
        <v>0</v>
      </c>
      <c r="T254" s="141">
        <f>S254*H254</f>
        <v>0</v>
      </c>
      <c r="AR254" s="142" t="s">
        <v>208</v>
      </c>
      <c r="AT254" s="142" t="s">
        <v>228</v>
      </c>
      <c r="AU254" s="142" t="s">
        <v>81</v>
      </c>
      <c r="AY254" s="17" t="s">
        <v>152</v>
      </c>
      <c r="BE254" s="143">
        <f>IF(N254="základní",J254,0)</f>
        <v>0</v>
      </c>
      <c r="BF254" s="143">
        <f>IF(N254="snížená",J254,0)</f>
        <v>0</v>
      </c>
      <c r="BG254" s="143">
        <f>IF(N254="zákl. přenesená",J254,0)</f>
        <v>0</v>
      </c>
      <c r="BH254" s="143">
        <f>IF(N254="sníž. přenesená",J254,0)</f>
        <v>0</v>
      </c>
      <c r="BI254" s="143">
        <f>IF(N254="nulová",J254,0)</f>
        <v>0</v>
      </c>
      <c r="BJ254" s="17" t="s">
        <v>79</v>
      </c>
      <c r="BK254" s="143">
        <f>ROUND(I254*H254,2)</f>
        <v>0</v>
      </c>
      <c r="BL254" s="17" t="s">
        <v>159</v>
      </c>
      <c r="BM254" s="142" t="s">
        <v>619</v>
      </c>
    </row>
    <row r="255" spans="2:65" s="1" customFormat="1" ht="19.5" x14ac:dyDescent="0.2">
      <c r="B255" s="32"/>
      <c r="D255" s="149" t="s">
        <v>409</v>
      </c>
      <c r="F255" s="179" t="s">
        <v>410</v>
      </c>
      <c r="L255" s="32"/>
      <c r="M255" s="147"/>
      <c r="T255" s="53"/>
      <c r="AT255" s="17" t="s">
        <v>409</v>
      </c>
      <c r="AU255" s="17" t="s">
        <v>81</v>
      </c>
    </row>
    <row r="256" spans="2:65" s="1" customFormat="1" ht="16.5" customHeight="1" x14ac:dyDescent="0.2">
      <c r="B256" s="32"/>
      <c r="C256" s="169" t="s">
        <v>411</v>
      </c>
      <c r="D256" s="169" t="s">
        <v>228</v>
      </c>
      <c r="E256" s="170" t="s">
        <v>412</v>
      </c>
      <c r="F256" s="171" t="s">
        <v>413</v>
      </c>
      <c r="G256" s="172" t="s">
        <v>407</v>
      </c>
      <c r="H256" s="173">
        <v>1</v>
      </c>
      <c r="I256" s="271">
        <v>0</v>
      </c>
      <c r="J256" s="175">
        <f>ROUND(I256*H256,2)</f>
        <v>0</v>
      </c>
      <c r="K256" s="171" t="s">
        <v>19</v>
      </c>
      <c r="L256" s="176"/>
      <c r="M256" s="177" t="s">
        <v>19</v>
      </c>
      <c r="N256" s="178" t="s">
        <v>43</v>
      </c>
      <c r="P256" s="140">
        <f>O256*H256</f>
        <v>0</v>
      </c>
      <c r="Q256" s="140">
        <v>0</v>
      </c>
      <c r="R256" s="140">
        <f>Q256*H256</f>
        <v>0</v>
      </c>
      <c r="S256" s="140">
        <v>0</v>
      </c>
      <c r="T256" s="141">
        <f>S256*H256</f>
        <v>0</v>
      </c>
      <c r="AR256" s="142" t="s">
        <v>208</v>
      </c>
      <c r="AT256" s="142" t="s">
        <v>228</v>
      </c>
      <c r="AU256" s="142" t="s">
        <v>81</v>
      </c>
      <c r="AY256" s="17" t="s">
        <v>152</v>
      </c>
      <c r="BE256" s="143">
        <f>IF(N256="základní",J256,0)</f>
        <v>0</v>
      </c>
      <c r="BF256" s="143">
        <f>IF(N256="snížená",J256,0)</f>
        <v>0</v>
      </c>
      <c r="BG256" s="143">
        <f>IF(N256="zákl. přenesená",J256,0)</f>
        <v>0</v>
      </c>
      <c r="BH256" s="143">
        <f>IF(N256="sníž. přenesená",J256,0)</f>
        <v>0</v>
      </c>
      <c r="BI256" s="143">
        <f>IF(N256="nulová",J256,0)</f>
        <v>0</v>
      </c>
      <c r="BJ256" s="17" t="s">
        <v>79</v>
      </c>
      <c r="BK256" s="143">
        <f>ROUND(I256*H256,2)</f>
        <v>0</v>
      </c>
      <c r="BL256" s="17" t="s">
        <v>159</v>
      </c>
      <c r="BM256" s="142" t="s">
        <v>620</v>
      </c>
    </row>
    <row r="257" spans="2:65" s="1" customFormat="1" ht="19.5" x14ac:dyDescent="0.2">
      <c r="B257" s="32"/>
      <c r="D257" s="149" t="s">
        <v>409</v>
      </c>
      <c r="F257" s="179" t="s">
        <v>410</v>
      </c>
      <c r="L257" s="32"/>
      <c r="M257" s="147"/>
      <c r="T257" s="53"/>
      <c r="AT257" s="17" t="s">
        <v>409</v>
      </c>
      <c r="AU257" s="17" t="s">
        <v>81</v>
      </c>
    </row>
    <row r="258" spans="2:65" s="1" customFormat="1" ht="16.5" customHeight="1" x14ac:dyDescent="0.2">
      <c r="B258" s="32"/>
      <c r="C258" s="169" t="s">
        <v>415</v>
      </c>
      <c r="D258" s="169" t="s">
        <v>228</v>
      </c>
      <c r="E258" s="170" t="s">
        <v>416</v>
      </c>
      <c r="F258" s="171" t="s">
        <v>417</v>
      </c>
      <c r="G258" s="172" t="s">
        <v>407</v>
      </c>
      <c r="H258" s="173">
        <v>1</v>
      </c>
      <c r="I258" s="271">
        <v>0</v>
      </c>
      <c r="J258" s="175">
        <f>ROUND(I258*H258,2)</f>
        <v>0</v>
      </c>
      <c r="K258" s="171" t="s">
        <v>19</v>
      </c>
      <c r="L258" s="176"/>
      <c r="M258" s="177" t="s">
        <v>19</v>
      </c>
      <c r="N258" s="178" t="s">
        <v>43</v>
      </c>
      <c r="P258" s="140">
        <f>O258*H258</f>
        <v>0</v>
      </c>
      <c r="Q258" s="140">
        <v>0</v>
      </c>
      <c r="R258" s="140">
        <f>Q258*H258</f>
        <v>0</v>
      </c>
      <c r="S258" s="140">
        <v>0</v>
      </c>
      <c r="T258" s="141">
        <f>S258*H258</f>
        <v>0</v>
      </c>
      <c r="AR258" s="142" t="s">
        <v>208</v>
      </c>
      <c r="AT258" s="142" t="s">
        <v>228</v>
      </c>
      <c r="AU258" s="142" t="s">
        <v>81</v>
      </c>
      <c r="AY258" s="17" t="s">
        <v>152</v>
      </c>
      <c r="BE258" s="143">
        <f>IF(N258="základní",J258,0)</f>
        <v>0</v>
      </c>
      <c r="BF258" s="143">
        <f>IF(N258="snížená",J258,0)</f>
        <v>0</v>
      </c>
      <c r="BG258" s="143">
        <f>IF(N258="zákl. přenesená",J258,0)</f>
        <v>0</v>
      </c>
      <c r="BH258" s="143">
        <f>IF(N258="sníž. přenesená",J258,0)</f>
        <v>0</v>
      </c>
      <c r="BI258" s="143">
        <f>IF(N258="nulová",J258,0)</f>
        <v>0</v>
      </c>
      <c r="BJ258" s="17" t="s">
        <v>79</v>
      </c>
      <c r="BK258" s="143">
        <f>ROUND(I258*H258,2)</f>
        <v>0</v>
      </c>
      <c r="BL258" s="17" t="s">
        <v>159</v>
      </c>
      <c r="BM258" s="142" t="s">
        <v>621</v>
      </c>
    </row>
    <row r="259" spans="2:65" s="1" customFormat="1" ht="19.5" x14ac:dyDescent="0.2">
      <c r="B259" s="32"/>
      <c r="D259" s="149" t="s">
        <v>409</v>
      </c>
      <c r="F259" s="179" t="s">
        <v>410</v>
      </c>
      <c r="L259" s="32"/>
      <c r="M259" s="147"/>
      <c r="T259" s="53"/>
      <c r="AT259" s="17" t="s">
        <v>409</v>
      </c>
      <c r="AU259" s="17" t="s">
        <v>81</v>
      </c>
    </row>
    <row r="260" spans="2:65" s="1" customFormat="1" ht="24.2" customHeight="1" x14ac:dyDescent="0.2">
      <c r="B260" s="32"/>
      <c r="C260" s="169" t="s">
        <v>419</v>
      </c>
      <c r="D260" s="169" t="s">
        <v>228</v>
      </c>
      <c r="E260" s="170" t="s">
        <v>420</v>
      </c>
      <c r="F260" s="171" t="s">
        <v>421</v>
      </c>
      <c r="G260" s="172" t="s">
        <v>407</v>
      </c>
      <c r="H260" s="173">
        <v>1</v>
      </c>
      <c r="I260" s="271">
        <v>0</v>
      </c>
      <c r="J260" s="175">
        <f>ROUND(I260*H260,2)</f>
        <v>0</v>
      </c>
      <c r="K260" s="171" t="s">
        <v>19</v>
      </c>
      <c r="L260" s="176"/>
      <c r="M260" s="177" t="s">
        <v>19</v>
      </c>
      <c r="N260" s="178" t="s">
        <v>43</v>
      </c>
      <c r="P260" s="140">
        <f>O260*H260</f>
        <v>0</v>
      </c>
      <c r="Q260" s="140">
        <v>0</v>
      </c>
      <c r="R260" s="140">
        <f>Q260*H260</f>
        <v>0</v>
      </c>
      <c r="S260" s="140">
        <v>0</v>
      </c>
      <c r="T260" s="141">
        <f>S260*H260</f>
        <v>0</v>
      </c>
      <c r="AR260" s="142" t="s">
        <v>208</v>
      </c>
      <c r="AT260" s="142" t="s">
        <v>228</v>
      </c>
      <c r="AU260" s="142" t="s">
        <v>81</v>
      </c>
      <c r="AY260" s="17" t="s">
        <v>152</v>
      </c>
      <c r="BE260" s="143">
        <f>IF(N260="základní",J260,0)</f>
        <v>0</v>
      </c>
      <c r="BF260" s="143">
        <f>IF(N260="snížená",J260,0)</f>
        <v>0</v>
      </c>
      <c r="BG260" s="143">
        <f>IF(N260="zákl. přenesená",J260,0)</f>
        <v>0</v>
      </c>
      <c r="BH260" s="143">
        <f>IF(N260="sníž. přenesená",J260,0)</f>
        <v>0</v>
      </c>
      <c r="BI260" s="143">
        <f>IF(N260="nulová",J260,0)</f>
        <v>0</v>
      </c>
      <c r="BJ260" s="17" t="s">
        <v>79</v>
      </c>
      <c r="BK260" s="143">
        <f>ROUND(I260*H260,2)</f>
        <v>0</v>
      </c>
      <c r="BL260" s="17" t="s">
        <v>159</v>
      </c>
      <c r="BM260" s="142" t="s">
        <v>622</v>
      </c>
    </row>
    <row r="261" spans="2:65" s="1" customFormat="1" ht="19.5" x14ac:dyDescent="0.2">
      <c r="B261" s="32"/>
      <c r="D261" s="149" t="s">
        <v>409</v>
      </c>
      <c r="F261" s="179" t="s">
        <v>410</v>
      </c>
      <c r="L261" s="32"/>
      <c r="M261" s="147"/>
      <c r="T261" s="53"/>
      <c r="AT261" s="17" t="s">
        <v>409</v>
      </c>
      <c r="AU261" s="17" t="s">
        <v>81</v>
      </c>
    </row>
    <row r="262" spans="2:65" s="1" customFormat="1" ht="16.5" customHeight="1" x14ac:dyDescent="0.2">
      <c r="B262" s="32"/>
      <c r="C262" s="131" t="s">
        <v>423</v>
      </c>
      <c r="D262" s="131" t="s">
        <v>154</v>
      </c>
      <c r="E262" s="132" t="s">
        <v>424</v>
      </c>
      <c r="F262" s="133" t="s">
        <v>425</v>
      </c>
      <c r="G262" s="134" t="s">
        <v>400</v>
      </c>
      <c r="H262" s="135">
        <v>1</v>
      </c>
      <c r="I262" s="270">
        <v>30000</v>
      </c>
      <c r="J262" s="137">
        <f>ROUND(I262*H262,2)</f>
        <v>30000</v>
      </c>
      <c r="K262" s="133" t="s">
        <v>19</v>
      </c>
      <c r="L262" s="32"/>
      <c r="M262" s="138" t="s">
        <v>19</v>
      </c>
      <c r="N262" s="139" t="s">
        <v>43</v>
      </c>
      <c r="P262" s="140">
        <f>O262*H262</f>
        <v>0</v>
      </c>
      <c r="Q262" s="140">
        <v>0</v>
      </c>
      <c r="R262" s="140">
        <f>Q262*H262</f>
        <v>0</v>
      </c>
      <c r="S262" s="140">
        <v>0</v>
      </c>
      <c r="T262" s="141">
        <f>S262*H262</f>
        <v>0</v>
      </c>
      <c r="AR262" s="142" t="s">
        <v>159</v>
      </c>
      <c r="AT262" s="142" t="s">
        <v>154</v>
      </c>
      <c r="AU262" s="142" t="s">
        <v>81</v>
      </c>
      <c r="AY262" s="17" t="s">
        <v>152</v>
      </c>
      <c r="BE262" s="143">
        <f>IF(N262="základní",J262,0)</f>
        <v>30000</v>
      </c>
      <c r="BF262" s="143">
        <f>IF(N262="snížená",J262,0)</f>
        <v>0</v>
      </c>
      <c r="BG262" s="143">
        <f>IF(N262="zákl. přenesená",J262,0)</f>
        <v>0</v>
      </c>
      <c r="BH262" s="143">
        <f>IF(N262="sníž. přenesená",J262,0)</f>
        <v>0</v>
      </c>
      <c r="BI262" s="143">
        <f>IF(N262="nulová",J262,0)</f>
        <v>0</v>
      </c>
      <c r="BJ262" s="17" t="s">
        <v>79</v>
      </c>
      <c r="BK262" s="143">
        <f>ROUND(I262*H262,2)</f>
        <v>30000</v>
      </c>
      <c r="BL262" s="17" t="s">
        <v>159</v>
      </c>
      <c r="BM262" s="142" t="s">
        <v>623</v>
      </c>
    </row>
    <row r="263" spans="2:65" s="12" customFormat="1" x14ac:dyDescent="0.2">
      <c r="B263" s="148"/>
      <c r="D263" s="149" t="s">
        <v>163</v>
      </c>
      <c r="E263" s="150" t="s">
        <v>19</v>
      </c>
      <c r="F263" s="151" t="s">
        <v>403</v>
      </c>
      <c r="H263" s="150" t="s">
        <v>19</v>
      </c>
      <c r="I263" s="152"/>
      <c r="L263" s="148"/>
      <c r="M263" s="153"/>
      <c r="T263" s="154"/>
      <c r="AT263" s="150" t="s">
        <v>163</v>
      </c>
      <c r="AU263" s="150" t="s">
        <v>81</v>
      </c>
      <c r="AV263" s="12" t="s">
        <v>79</v>
      </c>
      <c r="AW263" s="12" t="s">
        <v>33</v>
      </c>
      <c r="AX263" s="12" t="s">
        <v>72</v>
      </c>
      <c r="AY263" s="150" t="s">
        <v>152</v>
      </c>
    </row>
    <row r="264" spans="2:65" s="13" customFormat="1" x14ac:dyDescent="0.2">
      <c r="B264" s="155"/>
      <c r="D264" s="149" t="s">
        <v>163</v>
      </c>
      <c r="E264" s="156" t="s">
        <v>19</v>
      </c>
      <c r="F264" s="157" t="s">
        <v>79</v>
      </c>
      <c r="H264" s="158">
        <v>1</v>
      </c>
      <c r="I264" s="159"/>
      <c r="L264" s="155"/>
      <c r="M264" s="160"/>
      <c r="T264" s="161"/>
      <c r="AT264" s="156" t="s">
        <v>163</v>
      </c>
      <c r="AU264" s="156" t="s">
        <v>81</v>
      </c>
      <c r="AV264" s="13" t="s">
        <v>81</v>
      </c>
      <c r="AW264" s="13" t="s">
        <v>33</v>
      </c>
      <c r="AX264" s="13" t="s">
        <v>79</v>
      </c>
      <c r="AY264" s="156" t="s">
        <v>152</v>
      </c>
    </row>
    <row r="265" spans="2:65" s="11" customFormat="1" ht="22.9" customHeight="1" x14ac:dyDescent="0.2">
      <c r="B265" s="119"/>
      <c r="D265" s="120" t="s">
        <v>71</v>
      </c>
      <c r="E265" s="129" t="s">
        <v>427</v>
      </c>
      <c r="F265" s="129" t="s">
        <v>428</v>
      </c>
      <c r="I265" s="122"/>
      <c r="J265" s="130">
        <f>BK265</f>
        <v>0</v>
      </c>
      <c r="L265" s="119"/>
      <c r="M265" s="124"/>
      <c r="P265" s="125">
        <f>SUM(P266:P277)</f>
        <v>0</v>
      </c>
      <c r="R265" s="125">
        <f>SUM(R266:R277)</f>
        <v>0</v>
      </c>
      <c r="T265" s="126">
        <f>SUM(T266:T277)</f>
        <v>0</v>
      </c>
      <c r="AR265" s="120" t="s">
        <v>79</v>
      </c>
      <c r="AT265" s="127" t="s">
        <v>71</v>
      </c>
      <c r="AU265" s="127" t="s">
        <v>79</v>
      </c>
      <c r="AY265" s="120" t="s">
        <v>152</v>
      </c>
      <c r="BK265" s="128">
        <f>SUM(BK266:BK277)</f>
        <v>0</v>
      </c>
    </row>
    <row r="266" spans="2:65" s="1" customFormat="1" ht="24.2" customHeight="1" x14ac:dyDescent="0.2">
      <c r="B266" s="32"/>
      <c r="C266" s="131" t="s">
        <v>429</v>
      </c>
      <c r="D266" s="131" t="s">
        <v>154</v>
      </c>
      <c r="E266" s="132" t="s">
        <v>430</v>
      </c>
      <c r="F266" s="133" t="s">
        <v>431</v>
      </c>
      <c r="G266" s="134" t="s">
        <v>231</v>
      </c>
      <c r="H266" s="135">
        <v>6.3630000000000004</v>
      </c>
      <c r="I266" s="136"/>
      <c r="J266" s="137">
        <f>ROUND(I266*H266,2)</f>
        <v>0</v>
      </c>
      <c r="K266" s="133" t="s">
        <v>158</v>
      </c>
      <c r="L266" s="32"/>
      <c r="M266" s="138" t="s">
        <v>19</v>
      </c>
      <c r="N266" s="139" t="s">
        <v>43</v>
      </c>
      <c r="P266" s="140">
        <f>O266*H266</f>
        <v>0</v>
      </c>
      <c r="Q266" s="140">
        <v>0</v>
      </c>
      <c r="R266" s="140">
        <f>Q266*H266</f>
        <v>0</v>
      </c>
      <c r="S266" s="140">
        <v>0</v>
      </c>
      <c r="T266" s="141">
        <f>S266*H266</f>
        <v>0</v>
      </c>
      <c r="AR266" s="142" t="s">
        <v>159</v>
      </c>
      <c r="AT266" s="142" t="s">
        <v>154</v>
      </c>
      <c r="AU266" s="142" t="s">
        <v>81</v>
      </c>
      <c r="AY266" s="17" t="s">
        <v>152</v>
      </c>
      <c r="BE266" s="143">
        <f>IF(N266="základní",J266,0)</f>
        <v>0</v>
      </c>
      <c r="BF266" s="143">
        <f>IF(N266="snížená",J266,0)</f>
        <v>0</v>
      </c>
      <c r="BG266" s="143">
        <f>IF(N266="zákl. přenesená",J266,0)</f>
        <v>0</v>
      </c>
      <c r="BH266" s="143">
        <f>IF(N266="sníž. přenesená",J266,0)</f>
        <v>0</v>
      </c>
      <c r="BI266" s="143">
        <f>IF(N266="nulová",J266,0)</f>
        <v>0</v>
      </c>
      <c r="BJ266" s="17" t="s">
        <v>79</v>
      </c>
      <c r="BK266" s="143">
        <f>ROUND(I266*H266,2)</f>
        <v>0</v>
      </c>
      <c r="BL266" s="17" t="s">
        <v>159</v>
      </c>
      <c r="BM266" s="142" t="s">
        <v>624</v>
      </c>
    </row>
    <row r="267" spans="2:65" s="1" customFormat="1" x14ac:dyDescent="0.2">
      <c r="B267" s="32"/>
      <c r="D267" s="144" t="s">
        <v>161</v>
      </c>
      <c r="F267" s="145" t="s">
        <v>433</v>
      </c>
      <c r="I267" s="146"/>
      <c r="L267" s="32"/>
      <c r="M267" s="147"/>
      <c r="T267" s="53"/>
      <c r="AT267" s="17" t="s">
        <v>161</v>
      </c>
      <c r="AU267" s="17" t="s">
        <v>81</v>
      </c>
    </row>
    <row r="268" spans="2:65" s="1" customFormat="1" ht="24.2" customHeight="1" x14ac:dyDescent="0.2">
      <c r="B268" s="32"/>
      <c r="C268" s="131" t="s">
        <v>434</v>
      </c>
      <c r="D268" s="131" t="s">
        <v>154</v>
      </c>
      <c r="E268" s="132" t="s">
        <v>435</v>
      </c>
      <c r="F268" s="133" t="s">
        <v>436</v>
      </c>
      <c r="G268" s="134" t="s">
        <v>231</v>
      </c>
      <c r="H268" s="135">
        <v>89.081999999999994</v>
      </c>
      <c r="I268" s="136"/>
      <c r="J268" s="137">
        <f>ROUND(I268*H268,2)</f>
        <v>0</v>
      </c>
      <c r="K268" s="133" t="s">
        <v>158</v>
      </c>
      <c r="L268" s="32"/>
      <c r="M268" s="138" t="s">
        <v>19</v>
      </c>
      <c r="N268" s="139" t="s">
        <v>43</v>
      </c>
      <c r="P268" s="140">
        <f>O268*H268</f>
        <v>0</v>
      </c>
      <c r="Q268" s="140">
        <v>0</v>
      </c>
      <c r="R268" s="140">
        <f>Q268*H268</f>
        <v>0</v>
      </c>
      <c r="S268" s="140">
        <v>0</v>
      </c>
      <c r="T268" s="141">
        <f>S268*H268</f>
        <v>0</v>
      </c>
      <c r="AR268" s="142" t="s">
        <v>159</v>
      </c>
      <c r="AT268" s="142" t="s">
        <v>154</v>
      </c>
      <c r="AU268" s="142" t="s">
        <v>81</v>
      </c>
      <c r="AY268" s="17" t="s">
        <v>152</v>
      </c>
      <c r="BE268" s="143">
        <f>IF(N268="základní",J268,0)</f>
        <v>0</v>
      </c>
      <c r="BF268" s="143">
        <f>IF(N268="snížená",J268,0)</f>
        <v>0</v>
      </c>
      <c r="BG268" s="143">
        <f>IF(N268="zákl. přenesená",J268,0)</f>
        <v>0</v>
      </c>
      <c r="BH268" s="143">
        <f>IF(N268="sníž. přenesená",J268,0)</f>
        <v>0</v>
      </c>
      <c r="BI268" s="143">
        <f>IF(N268="nulová",J268,0)</f>
        <v>0</v>
      </c>
      <c r="BJ268" s="17" t="s">
        <v>79</v>
      </c>
      <c r="BK268" s="143">
        <f>ROUND(I268*H268,2)</f>
        <v>0</v>
      </c>
      <c r="BL268" s="17" t="s">
        <v>159</v>
      </c>
      <c r="BM268" s="142" t="s">
        <v>625</v>
      </c>
    </row>
    <row r="269" spans="2:65" s="1" customFormat="1" x14ac:dyDescent="0.2">
      <c r="B269" s="32"/>
      <c r="D269" s="144" t="s">
        <v>161</v>
      </c>
      <c r="F269" s="145" t="s">
        <v>438</v>
      </c>
      <c r="I269" s="146"/>
      <c r="L269" s="32"/>
      <c r="M269" s="147"/>
      <c r="T269" s="53"/>
      <c r="AT269" s="17" t="s">
        <v>161</v>
      </c>
      <c r="AU269" s="17" t="s">
        <v>81</v>
      </c>
    </row>
    <row r="270" spans="2:65" s="13" customFormat="1" x14ac:dyDescent="0.2">
      <c r="B270" s="155"/>
      <c r="D270" s="149" t="s">
        <v>163</v>
      </c>
      <c r="E270" s="156" t="s">
        <v>19</v>
      </c>
      <c r="F270" s="157" t="s">
        <v>626</v>
      </c>
      <c r="H270" s="158">
        <v>89.081999999999994</v>
      </c>
      <c r="I270" s="159"/>
      <c r="L270" s="155"/>
      <c r="M270" s="160"/>
      <c r="T270" s="161"/>
      <c r="AT270" s="156" t="s">
        <v>163</v>
      </c>
      <c r="AU270" s="156" t="s">
        <v>81</v>
      </c>
      <c r="AV270" s="13" t="s">
        <v>81</v>
      </c>
      <c r="AW270" s="13" t="s">
        <v>33</v>
      </c>
      <c r="AX270" s="13" t="s">
        <v>79</v>
      </c>
      <c r="AY270" s="156" t="s">
        <v>152</v>
      </c>
    </row>
    <row r="271" spans="2:65" s="1" customFormat="1" ht="16.5" customHeight="1" x14ac:dyDescent="0.2">
      <c r="B271" s="32"/>
      <c r="C271" s="131" t="s">
        <v>440</v>
      </c>
      <c r="D271" s="131" t="s">
        <v>154</v>
      </c>
      <c r="E271" s="132" t="s">
        <v>441</v>
      </c>
      <c r="F271" s="133" t="s">
        <v>442</v>
      </c>
      <c r="G271" s="134" t="s">
        <v>231</v>
      </c>
      <c r="H271" s="135">
        <v>6.3630000000000004</v>
      </c>
      <c r="I271" s="136"/>
      <c r="J271" s="137">
        <f>ROUND(I271*H271,2)</f>
        <v>0</v>
      </c>
      <c r="K271" s="133" t="s">
        <v>158</v>
      </c>
      <c r="L271" s="32"/>
      <c r="M271" s="138" t="s">
        <v>19</v>
      </c>
      <c r="N271" s="139" t="s">
        <v>43</v>
      </c>
      <c r="P271" s="140">
        <f>O271*H271</f>
        <v>0</v>
      </c>
      <c r="Q271" s="140">
        <v>0</v>
      </c>
      <c r="R271" s="140">
        <f>Q271*H271</f>
        <v>0</v>
      </c>
      <c r="S271" s="140">
        <v>0</v>
      </c>
      <c r="T271" s="141">
        <f>S271*H271</f>
        <v>0</v>
      </c>
      <c r="AR271" s="142" t="s">
        <v>159</v>
      </c>
      <c r="AT271" s="142" t="s">
        <v>154</v>
      </c>
      <c r="AU271" s="142" t="s">
        <v>81</v>
      </c>
      <c r="AY271" s="17" t="s">
        <v>152</v>
      </c>
      <c r="BE271" s="143">
        <f>IF(N271="základní",J271,0)</f>
        <v>0</v>
      </c>
      <c r="BF271" s="143">
        <f>IF(N271="snížená",J271,0)</f>
        <v>0</v>
      </c>
      <c r="BG271" s="143">
        <f>IF(N271="zákl. přenesená",J271,0)</f>
        <v>0</v>
      </c>
      <c r="BH271" s="143">
        <f>IF(N271="sníž. přenesená",J271,0)</f>
        <v>0</v>
      </c>
      <c r="BI271" s="143">
        <f>IF(N271="nulová",J271,0)</f>
        <v>0</v>
      </c>
      <c r="BJ271" s="17" t="s">
        <v>79</v>
      </c>
      <c r="BK271" s="143">
        <f>ROUND(I271*H271,2)</f>
        <v>0</v>
      </c>
      <c r="BL271" s="17" t="s">
        <v>159</v>
      </c>
      <c r="BM271" s="142" t="s">
        <v>627</v>
      </c>
    </row>
    <row r="272" spans="2:65" s="1" customFormat="1" x14ac:dyDescent="0.2">
      <c r="B272" s="32"/>
      <c r="D272" s="144" t="s">
        <v>161</v>
      </c>
      <c r="F272" s="145" t="s">
        <v>444</v>
      </c>
      <c r="I272" s="146"/>
      <c r="L272" s="32"/>
      <c r="M272" s="147"/>
      <c r="T272" s="53"/>
      <c r="AT272" s="17" t="s">
        <v>161</v>
      </c>
      <c r="AU272" s="17" t="s">
        <v>81</v>
      </c>
    </row>
    <row r="273" spans="2:65" s="1" customFormat="1" ht="24.2" customHeight="1" x14ac:dyDescent="0.2">
      <c r="B273" s="32"/>
      <c r="C273" s="131" t="s">
        <v>445</v>
      </c>
      <c r="D273" s="131" t="s">
        <v>154</v>
      </c>
      <c r="E273" s="132" t="s">
        <v>446</v>
      </c>
      <c r="F273" s="133" t="s">
        <v>447</v>
      </c>
      <c r="G273" s="134" t="s">
        <v>231</v>
      </c>
      <c r="H273" s="135">
        <v>3.6360000000000001</v>
      </c>
      <c r="I273" s="136"/>
      <c r="J273" s="137">
        <f>ROUND(I273*H273,2)</f>
        <v>0</v>
      </c>
      <c r="K273" s="133" t="s">
        <v>158</v>
      </c>
      <c r="L273" s="32"/>
      <c r="M273" s="138" t="s">
        <v>19</v>
      </c>
      <c r="N273" s="139" t="s">
        <v>43</v>
      </c>
      <c r="P273" s="140">
        <f>O273*H273</f>
        <v>0</v>
      </c>
      <c r="Q273" s="140">
        <v>0</v>
      </c>
      <c r="R273" s="140">
        <f>Q273*H273</f>
        <v>0</v>
      </c>
      <c r="S273" s="140">
        <v>0</v>
      </c>
      <c r="T273" s="141">
        <f>S273*H273</f>
        <v>0</v>
      </c>
      <c r="AR273" s="142" t="s">
        <v>159</v>
      </c>
      <c r="AT273" s="142" t="s">
        <v>154</v>
      </c>
      <c r="AU273" s="142" t="s">
        <v>81</v>
      </c>
      <c r="AY273" s="17" t="s">
        <v>152</v>
      </c>
      <c r="BE273" s="143">
        <f>IF(N273="základní",J273,0)</f>
        <v>0</v>
      </c>
      <c r="BF273" s="143">
        <f>IF(N273="snížená",J273,0)</f>
        <v>0</v>
      </c>
      <c r="BG273" s="143">
        <f>IF(N273="zákl. přenesená",J273,0)</f>
        <v>0</v>
      </c>
      <c r="BH273" s="143">
        <f>IF(N273="sníž. přenesená",J273,0)</f>
        <v>0</v>
      </c>
      <c r="BI273" s="143">
        <f>IF(N273="nulová",J273,0)</f>
        <v>0</v>
      </c>
      <c r="BJ273" s="17" t="s">
        <v>79</v>
      </c>
      <c r="BK273" s="143">
        <f>ROUND(I273*H273,2)</f>
        <v>0</v>
      </c>
      <c r="BL273" s="17" t="s">
        <v>159</v>
      </c>
      <c r="BM273" s="142" t="s">
        <v>628</v>
      </c>
    </row>
    <row r="274" spans="2:65" s="1" customFormat="1" x14ac:dyDescent="0.2">
      <c r="B274" s="32"/>
      <c r="D274" s="144" t="s">
        <v>161</v>
      </c>
      <c r="F274" s="145" t="s">
        <v>449</v>
      </c>
      <c r="I274" s="146"/>
      <c r="L274" s="32"/>
      <c r="M274" s="147"/>
      <c r="T274" s="53"/>
      <c r="AT274" s="17" t="s">
        <v>161</v>
      </c>
      <c r="AU274" s="17" t="s">
        <v>81</v>
      </c>
    </row>
    <row r="275" spans="2:65" s="1" customFormat="1" ht="24.2" customHeight="1" x14ac:dyDescent="0.2">
      <c r="B275" s="32"/>
      <c r="C275" s="131" t="s">
        <v>451</v>
      </c>
      <c r="D275" s="131" t="s">
        <v>154</v>
      </c>
      <c r="E275" s="132" t="s">
        <v>462</v>
      </c>
      <c r="F275" s="133" t="s">
        <v>463</v>
      </c>
      <c r="G275" s="134" t="s">
        <v>231</v>
      </c>
      <c r="H275" s="135">
        <v>2.427</v>
      </c>
      <c r="I275" s="136"/>
      <c r="J275" s="137">
        <f>ROUND(I275*H275,2)</f>
        <v>0</v>
      </c>
      <c r="K275" s="133" t="s">
        <v>158</v>
      </c>
      <c r="L275" s="32"/>
      <c r="M275" s="138" t="s">
        <v>19</v>
      </c>
      <c r="N275" s="139" t="s">
        <v>43</v>
      </c>
      <c r="P275" s="140">
        <f>O275*H275</f>
        <v>0</v>
      </c>
      <c r="Q275" s="140">
        <v>0</v>
      </c>
      <c r="R275" s="140">
        <f>Q275*H275</f>
        <v>0</v>
      </c>
      <c r="S275" s="140">
        <v>0</v>
      </c>
      <c r="T275" s="141">
        <f>S275*H275</f>
        <v>0</v>
      </c>
      <c r="AR275" s="142" t="s">
        <v>159</v>
      </c>
      <c r="AT275" s="142" t="s">
        <v>154</v>
      </c>
      <c r="AU275" s="142" t="s">
        <v>81</v>
      </c>
      <c r="AY275" s="17" t="s">
        <v>152</v>
      </c>
      <c r="BE275" s="143">
        <f>IF(N275="základní",J275,0)</f>
        <v>0</v>
      </c>
      <c r="BF275" s="143">
        <f>IF(N275="snížená",J275,0)</f>
        <v>0</v>
      </c>
      <c r="BG275" s="143">
        <f>IF(N275="zákl. přenesená",J275,0)</f>
        <v>0</v>
      </c>
      <c r="BH275" s="143">
        <f>IF(N275="sníž. přenesená",J275,0)</f>
        <v>0</v>
      </c>
      <c r="BI275" s="143">
        <f>IF(N275="nulová",J275,0)</f>
        <v>0</v>
      </c>
      <c r="BJ275" s="17" t="s">
        <v>79</v>
      </c>
      <c r="BK275" s="143">
        <f>ROUND(I275*H275,2)</f>
        <v>0</v>
      </c>
      <c r="BL275" s="17" t="s">
        <v>159</v>
      </c>
      <c r="BM275" s="142" t="s">
        <v>629</v>
      </c>
    </row>
    <row r="276" spans="2:65" s="1" customFormat="1" x14ac:dyDescent="0.2">
      <c r="B276" s="32"/>
      <c r="D276" s="144" t="s">
        <v>161</v>
      </c>
      <c r="F276" s="145" t="s">
        <v>465</v>
      </c>
      <c r="I276" s="146"/>
      <c r="L276" s="32"/>
      <c r="M276" s="147"/>
      <c r="T276" s="53"/>
      <c r="AT276" s="17" t="s">
        <v>161</v>
      </c>
      <c r="AU276" s="17" t="s">
        <v>81</v>
      </c>
    </row>
    <row r="277" spans="2:65" s="13" customFormat="1" x14ac:dyDescent="0.2">
      <c r="B277" s="155"/>
      <c r="D277" s="149" t="s">
        <v>163</v>
      </c>
      <c r="E277" s="156" t="s">
        <v>19</v>
      </c>
      <c r="F277" s="157" t="s">
        <v>630</v>
      </c>
      <c r="H277" s="158">
        <v>2.427</v>
      </c>
      <c r="I277" s="159"/>
      <c r="L277" s="155"/>
      <c r="M277" s="160"/>
      <c r="T277" s="161"/>
      <c r="AT277" s="156" t="s">
        <v>163</v>
      </c>
      <c r="AU277" s="156" t="s">
        <v>81</v>
      </c>
      <c r="AV277" s="13" t="s">
        <v>81</v>
      </c>
      <c r="AW277" s="13" t="s">
        <v>33</v>
      </c>
      <c r="AX277" s="13" t="s">
        <v>79</v>
      </c>
      <c r="AY277" s="156" t="s">
        <v>152</v>
      </c>
    </row>
    <row r="278" spans="2:65" s="11" customFormat="1" ht="22.9" customHeight="1" x14ac:dyDescent="0.2">
      <c r="B278" s="119"/>
      <c r="D278" s="120" t="s">
        <v>71</v>
      </c>
      <c r="E278" s="129" t="s">
        <v>467</v>
      </c>
      <c r="F278" s="129" t="s">
        <v>468</v>
      </c>
      <c r="I278" s="122"/>
      <c r="J278" s="130">
        <f>BK278</f>
        <v>0</v>
      </c>
      <c r="L278" s="119"/>
      <c r="M278" s="124"/>
      <c r="P278" s="125">
        <f>SUM(P279:P280)</f>
        <v>0</v>
      </c>
      <c r="R278" s="125">
        <f>SUM(R279:R280)</f>
        <v>0</v>
      </c>
      <c r="T278" s="126">
        <f>SUM(T279:T280)</f>
        <v>0</v>
      </c>
      <c r="AR278" s="120" t="s">
        <v>79</v>
      </c>
      <c r="AT278" s="127" t="s">
        <v>71</v>
      </c>
      <c r="AU278" s="127" t="s">
        <v>79</v>
      </c>
      <c r="AY278" s="120" t="s">
        <v>152</v>
      </c>
      <c r="BK278" s="128">
        <f>SUM(BK279:BK280)</f>
        <v>0</v>
      </c>
    </row>
    <row r="279" spans="2:65" s="1" customFormat="1" ht="24.2" customHeight="1" x14ac:dyDescent="0.2">
      <c r="B279" s="32"/>
      <c r="C279" s="131" t="s">
        <v>456</v>
      </c>
      <c r="D279" s="131" t="s">
        <v>154</v>
      </c>
      <c r="E279" s="132" t="s">
        <v>470</v>
      </c>
      <c r="F279" s="133" t="s">
        <v>471</v>
      </c>
      <c r="G279" s="134" t="s">
        <v>231</v>
      </c>
      <c r="H279" s="135">
        <v>87.5</v>
      </c>
      <c r="I279" s="136"/>
      <c r="J279" s="137">
        <f>ROUND(I279*H279,2)</f>
        <v>0</v>
      </c>
      <c r="K279" s="133" t="s">
        <v>158</v>
      </c>
      <c r="L279" s="32"/>
      <c r="M279" s="138" t="s">
        <v>19</v>
      </c>
      <c r="N279" s="139" t="s">
        <v>43</v>
      </c>
      <c r="P279" s="140">
        <f>O279*H279</f>
        <v>0</v>
      </c>
      <c r="Q279" s="140">
        <v>0</v>
      </c>
      <c r="R279" s="140">
        <f>Q279*H279</f>
        <v>0</v>
      </c>
      <c r="S279" s="140">
        <v>0</v>
      </c>
      <c r="T279" s="141">
        <f>S279*H279</f>
        <v>0</v>
      </c>
      <c r="AR279" s="142" t="s">
        <v>159</v>
      </c>
      <c r="AT279" s="142" t="s">
        <v>154</v>
      </c>
      <c r="AU279" s="142" t="s">
        <v>81</v>
      </c>
      <c r="AY279" s="17" t="s">
        <v>152</v>
      </c>
      <c r="BE279" s="143">
        <f>IF(N279="základní",J279,0)</f>
        <v>0</v>
      </c>
      <c r="BF279" s="143">
        <f>IF(N279="snížená",J279,0)</f>
        <v>0</v>
      </c>
      <c r="BG279" s="143">
        <f>IF(N279="zákl. přenesená",J279,0)</f>
        <v>0</v>
      </c>
      <c r="BH279" s="143">
        <f>IF(N279="sníž. přenesená",J279,0)</f>
        <v>0</v>
      </c>
      <c r="BI279" s="143">
        <f>IF(N279="nulová",J279,0)</f>
        <v>0</v>
      </c>
      <c r="BJ279" s="17" t="s">
        <v>79</v>
      </c>
      <c r="BK279" s="143">
        <f>ROUND(I279*H279,2)</f>
        <v>0</v>
      </c>
      <c r="BL279" s="17" t="s">
        <v>159</v>
      </c>
      <c r="BM279" s="142" t="s">
        <v>631</v>
      </c>
    </row>
    <row r="280" spans="2:65" s="1" customFormat="1" x14ac:dyDescent="0.2">
      <c r="B280" s="32"/>
      <c r="D280" s="144" t="s">
        <v>161</v>
      </c>
      <c r="F280" s="145" t="s">
        <v>473</v>
      </c>
      <c r="I280" s="146"/>
      <c r="L280" s="32"/>
      <c r="M280" s="147"/>
      <c r="T280" s="53"/>
      <c r="AT280" s="17" t="s">
        <v>161</v>
      </c>
      <c r="AU280" s="17" t="s">
        <v>81</v>
      </c>
    </row>
    <row r="281" spans="2:65" s="11" customFormat="1" ht="25.9" customHeight="1" x14ac:dyDescent="0.2">
      <c r="B281" s="119"/>
      <c r="D281" s="120" t="s">
        <v>71</v>
      </c>
      <c r="E281" s="121" t="s">
        <v>474</v>
      </c>
      <c r="F281" s="121" t="s">
        <v>475</v>
      </c>
      <c r="I281" s="122"/>
      <c r="J281" s="123">
        <f>BK281</f>
        <v>0</v>
      </c>
      <c r="L281" s="119"/>
      <c r="M281" s="124"/>
      <c r="P281" s="125">
        <f>P282+P290+P298</f>
        <v>0</v>
      </c>
      <c r="R281" s="125">
        <f>R282+R290+R298</f>
        <v>0</v>
      </c>
      <c r="T281" s="126">
        <f>T282+T290+T298</f>
        <v>0</v>
      </c>
      <c r="AR281" s="120" t="s">
        <v>183</v>
      </c>
      <c r="AT281" s="127" t="s">
        <v>71</v>
      </c>
      <c r="AU281" s="127" t="s">
        <v>72</v>
      </c>
      <c r="AY281" s="120" t="s">
        <v>152</v>
      </c>
      <c r="BK281" s="128">
        <f>BK282+BK290+BK298</f>
        <v>0</v>
      </c>
    </row>
    <row r="282" spans="2:65" s="11" customFormat="1" ht="22.9" customHeight="1" x14ac:dyDescent="0.2">
      <c r="B282" s="119"/>
      <c r="D282" s="120" t="s">
        <v>71</v>
      </c>
      <c r="E282" s="129" t="s">
        <v>476</v>
      </c>
      <c r="F282" s="129" t="s">
        <v>477</v>
      </c>
      <c r="I282" s="122"/>
      <c r="J282" s="130">
        <f>BK282</f>
        <v>0</v>
      </c>
      <c r="L282" s="119"/>
      <c r="M282" s="124"/>
      <c r="P282" s="125">
        <f>SUM(P283:P289)</f>
        <v>0</v>
      </c>
      <c r="R282" s="125">
        <f>SUM(R283:R289)</f>
        <v>0</v>
      </c>
      <c r="T282" s="126">
        <f>SUM(T283:T289)</f>
        <v>0</v>
      </c>
      <c r="AR282" s="120" t="s">
        <v>183</v>
      </c>
      <c r="AT282" s="127" t="s">
        <v>71</v>
      </c>
      <c r="AU282" s="127" t="s">
        <v>79</v>
      </c>
      <c r="AY282" s="120" t="s">
        <v>152</v>
      </c>
      <c r="BK282" s="128">
        <f>SUM(BK283:BK289)</f>
        <v>0</v>
      </c>
    </row>
    <row r="283" spans="2:65" s="1" customFormat="1" ht="16.5" customHeight="1" x14ac:dyDescent="0.2">
      <c r="B283" s="32"/>
      <c r="C283" s="131" t="s">
        <v>461</v>
      </c>
      <c r="D283" s="131" t="s">
        <v>154</v>
      </c>
      <c r="E283" s="132" t="s">
        <v>479</v>
      </c>
      <c r="F283" s="133" t="s">
        <v>480</v>
      </c>
      <c r="G283" s="134" t="s">
        <v>481</v>
      </c>
      <c r="H283" s="135">
        <v>10</v>
      </c>
      <c r="I283" s="136"/>
      <c r="J283" s="137">
        <f>ROUND(I283*H283,2)</f>
        <v>0</v>
      </c>
      <c r="K283" s="133" t="s">
        <v>19</v>
      </c>
      <c r="L283" s="32"/>
      <c r="M283" s="138" t="s">
        <v>19</v>
      </c>
      <c r="N283" s="139" t="s">
        <v>43</v>
      </c>
      <c r="P283" s="140">
        <f>O283*H283</f>
        <v>0</v>
      </c>
      <c r="Q283" s="140">
        <v>0</v>
      </c>
      <c r="R283" s="140">
        <f>Q283*H283</f>
        <v>0</v>
      </c>
      <c r="S283" s="140">
        <v>0</v>
      </c>
      <c r="T283" s="141">
        <f>S283*H283</f>
        <v>0</v>
      </c>
      <c r="AR283" s="142" t="s">
        <v>482</v>
      </c>
      <c r="AT283" s="142" t="s">
        <v>154</v>
      </c>
      <c r="AU283" s="142" t="s">
        <v>81</v>
      </c>
      <c r="AY283" s="17" t="s">
        <v>152</v>
      </c>
      <c r="BE283" s="143">
        <f>IF(N283="základní",J283,0)</f>
        <v>0</v>
      </c>
      <c r="BF283" s="143">
        <f>IF(N283="snížená",J283,0)</f>
        <v>0</v>
      </c>
      <c r="BG283" s="143">
        <f>IF(N283="zákl. přenesená",J283,0)</f>
        <v>0</v>
      </c>
      <c r="BH283" s="143">
        <f>IF(N283="sníž. přenesená",J283,0)</f>
        <v>0</v>
      </c>
      <c r="BI283" s="143">
        <f>IF(N283="nulová",J283,0)</f>
        <v>0</v>
      </c>
      <c r="BJ283" s="17" t="s">
        <v>79</v>
      </c>
      <c r="BK283" s="143">
        <f>ROUND(I283*H283,2)</f>
        <v>0</v>
      </c>
      <c r="BL283" s="17" t="s">
        <v>482</v>
      </c>
      <c r="BM283" s="142" t="s">
        <v>632</v>
      </c>
    </row>
    <row r="284" spans="2:65" s="12" customFormat="1" x14ac:dyDescent="0.2">
      <c r="B284" s="148"/>
      <c r="D284" s="149" t="s">
        <v>163</v>
      </c>
      <c r="E284" s="150" t="s">
        <v>19</v>
      </c>
      <c r="F284" s="151" t="s">
        <v>484</v>
      </c>
      <c r="H284" s="150" t="s">
        <v>19</v>
      </c>
      <c r="I284" s="152"/>
      <c r="L284" s="148"/>
      <c r="M284" s="153"/>
      <c r="T284" s="154"/>
      <c r="AT284" s="150" t="s">
        <v>163</v>
      </c>
      <c r="AU284" s="150" t="s">
        <v>81</v>
      </c>
      <c r="AV284" s="12" t="s">
        <v>79</v>
      </c>
      <c r="AW284" s="12" t="s">
        <v>33</v>
      </c>
      <c r="AX284" s="12" t="s">
        <v>72</v>
      </c>
      <c r="AY284" s="150" t="s">
        <v>152</v>
      </c>
    </row>
    <row r="285" spans="2:65" s="13" customFormat="1" x14ac:dyDescent="0.2">
      <c r="B285" s="155"/>
      <c r="D285" s="149" t="s">
        <v>163</v>
      </c>
      <c r="E285" s="156" t="s">
        <v>19</v>
      </c>
      <c r="F285" s="157" t="s">
        <v>219</v>
      </c>
      <c r="H285" s="158">
        <v>10</v>
      </c>
      <c r="I285" s="159"/>
      <c r="L285" s="155"/>
      <c r="M285" s="160"/>
      <c r="T285" s="161"/>
      <c r="AT285" s="156" t="s">
        <v>163</v>
      </c>
      <c r="AU285" s="156" t="s">
        <v>81</v>
      </c>
      <c r="AV285" s="13" t="s">
        <v>81</v>
      </c>
      <c r="AW285" s="13" t="s">
        <v>33</v>
      </c>
      <c r="AX285" s="13" t="s">
        <v>79</v>
      </c>
      <c r="AY285" s="156" t="s">
        <v>152</v>
      </c>
    </row>
    <row r="286" spans="2:65" s="1" customFormat="1" ht="16.5" customHeight="1" x14ac:dyDescent="0.2">
      <c r="B286" s="32"/>
      <c r="C286" s="131" t="s">
        <v>469</v>
      </c>
      <c r="D286" s="131" t="s">
        <v>154</v>
      </c>
      <c r="E286" s="132" t="s">
        <v>486</v>
      </c>
      <c r="F286" s="133" t="s">
        <v>487</v>
      </c>
      <c r="G286" s="134" t="s">
        <v>481</v>
      </c>
      <c r="H286" s="135">
        <v>10</v>
      </c>
      <c r="I286" s="136"/>
      <c r="J286" s="137">
        <f>ROUND(I286*H286,2)</f>
        <v>0</v>
      </c>
      <c r="K286" s="133" t="s">
        <v>19</v>
      </c>
      <c r="L286" s="32"/>
      <c r="M286" s="138" t="s">
        <v>19</v>
      </c>
      <c r="N286" s="139" t="s">
        <v>43</v>
      </c>
      <c r="P286" s="140">
        <f>O286*H286</f>
        <v>0</v>
      </c>
      <c r="Q286" s="140">
        <v>0</v>
      </c>
      <c r="R286" s="140">
        <f>Q286*H286</f>
        <v>0</v>
      </c>
      <c r="S286" s="140">
        <v>0</v>
      </c>
      <c r="T286" s="141">
        <f>S286*H286</f>
        <v>0</v>
      </c>
      <c r="AR286" s="142" t="s">
        <v>482</v>
      </c>
      <c r="AT286" s="142" t="s">
        <v>154</v>
      </c>
      <c r="AU286" s="142" t="s">
        <v>81</v>
      </c>
      <c r="AY286" s="17" t="s">
        <v>152</v>
      </c>
      <c r="BE286" s="143">
        <f>IF(N286="základní",J286,0)</f>
        <v>0</v>
      </c>
      <c r="BF286" s="143">
        <f>IF(N286="snížená",J286,0)</f>
        <v>0</v>
      </c>
      <c r="BG286" s="143">
        <f>IF(N286="zákl. přenesená",J286,0)</f>
        <v>0</v>
      </c>
      <c r="BH286" s="143">
        <f>IF(N286="sníž. přenesená",J286,0)</f>
        <v>0</v>
      </c>
      <c r="BI286" s="143">
        <f>IF(N286="nulová",J286,0)</f>
        <v>0</v>
      </c>
      <c r="BJ286" s="17" t="s">
        <v>79</v>
      </c>
      <c r="BK286" s="143">
        <f>ROUND(I286*H286,2)</f>
        <v>0</v>
      </c>
      <c r="BL286" s="17" t="s">
        <v>482</v>
      </c>
      <c r="BM286" s="142" t="s">
        <v>633</v>
      </c>
    </row>
    <row r="287" spans="2:65" s="1" customFormat="1" ht="16.5" customHeight="1" x14ac:dyDescent="0.2">
      <c r="B287" s="32"/>
      <c r="C287" s="131" t="s">
        <v>478</v>
      </c>
      <c r="D287" s="131" t="s">
        <v>154</v>
      </c>
      <c r="E287" s="132" t="s">
        <v>490</v>
      </c>
      <c r="F287" s="133" t="s">
        <v>491</v>
      </c>
      <c r="G287" s="134" t="s">
        <v>481</v>
      </c>
      <c r="H287" s="135">
        <v>10</v>
      </c>
      <c r="I287" s="136"/>
      <c r="J287" s="137">
        <f>ROUND(I287*H287,2)</f>
        <v>0</v>
      </c>
      <c r="K287" s="133" t="s">
        <v>19</v>
      </c>
      <c r="L287" s="32"/>
      <c r="M287" s="138" t="s">
        <v>19</v>
      </c>
      <c r="N287" s="139" t="s">
        <v>43</v>
      </c>
      <c r="P287" s="140">
        <f>O287*H287</f>
        <v>0</v>
      </c>
      <c r="Q287" s="140">
        <v>0</v>
      </c>
      <c r="R287" s="140">
        <f>Q287*H287</f>
        <v>0</v>
      </c>
      <c r="S287" s="140">
        <v>0</v>
      </c>
      <c r="T287" s="141">
        <f>S287*H287</f>
        <v>0</v>
      </c>
      <c r="AR287" s="142" t="s">
        <v>482</v>
      </c>
      <c r="AT287" s="142" t="s">
        <v>154</v>
      </c>
      <c r="AU287" s="142" t="s">
        <v>81</v>
      </c>
      <c r="AY287" s="17" t="s">
        <v>152</v>
      </c>
      <c r="BE287" s="143">
        <f>IF(N287="základní",J287,0)</f>
        <v>0</v>
      </c>
      <c r="BF287" s="143">
        <f>IF(N287="snížená",J287,0)</f>
        <v>0</v>
      </c>
      <c r="BG287" s="143">
        <f>IF(N287="zákl. přenesená",J287,0)</f>
        <v>0</v>
      </c>
      <c r="BH287" s="143">
        <f>IF(N287="sníž. přenesená",J287,0)</f>
        <v>0</v>
      </c>
      <c r="BI287" s="143">
        <f>IF(N287="nulová",J287,0)</f>
        <v>0</v>
      </c>
      <c r="BJ287" s="17" t="s">
        <v>79</v>
      </c>
      <c r="BK287" s="143">
        <f>ROUND(I287*H287,2)</f>
        <v>0</v>
      </c>
      <c r="BL287" s="17" t="s">
        <v>482</v>
      </c>
      <c r="BM287" s="142" t="s">
        <v>634</v>
      </c>
    </row>
    <row r="288" spans="2:65" s="12" customFormat="1" x14ac:dyDescent="0.2">
      <c r="B288" s="148"/>
      <c r="D288" s="149" t="s">
        <v>163</v>
      </c>
      <c r="E288" s="150" t="s">
        <v>19</v>
      </c>
      <c r="F288" s="151" t="s">
        <v>493</v>
      </c>
      <c r="H288" s="150" t="s">
        <v>19</v>
      </c>
      <c r="I288" s="152"/>
      <c r="L288" s="148"/>
      <c r="M288" s="153"/>
      <c r="T288" s="154"/>
      <c r="AT288" s="150" t="s">
        <v>163</v>
      </c>
      <c r="AU288" s="150" t="s">
        <v>81</v>
      </c>
      <c r="AV288" s="12" t="s">
        <v>79</v>
      </c>
      <c r="AW288" s="12" t="s">
        <v>33</v>
      </c>
      <c r="AX288" s="12" t="s">
        <v>72</v>
      </c>
      <c r="AY288" s="150" t="s">
        <v>152</v>
      </c>
    </row>
    <row r="289" spans="2:65" s="13" customFormat="1" x14ac:dyDescent="0.2">
      <c r="B289" s="155"/>
      <c r="D289" s="149" t="s">
        <v>163</v>
      </c>
      <c r="E289" s="156" t="s">
        <v>19</v>
      </c>
      <c r="F289" s="157" t="s">
        <v>219</v>
      </c>
      <c r="H289" s="158">
        <v>10</v>
      </c>
      <c r="I289" s="159"/>
      <c r="L289" s="155"/>
      <c r="M289" s="160"/>
      <c r="T289" s="161"/>
      <c r="AT289" s="156" t="s">
        <v>163</v>
      </c>
      <c r="AU289" s="156" t="s">
        <v>81</v>
      </c>
      <c r="AV289" s="13" t="s">
        <v>81</v>
      </c>
      <c r="AW289" s="13" t="s">
        <v>33</v>
      </c>
      <c r="AX289" s="13" t="s">
        <v>79</v>
      </c>
      <c r="AY289" s="156" t="s">
        <v>152</v>
      </c>
    </row>
    <row r="290" spans="2:65" s="11" customFormat="1" ht="22.9" customHeight="1" x14ac:dyDescent="0.2">
      <c r="B290" s="119"/>
      <c r="D290" s="120" t="s">
        <v>71</v>
      </c>
      <c r="E290" s="129" t="s">
        <v>494</v>
      </c>
      <c r="F290" s="129" t="s">
        <v>495</v>
      </c>
      <c r="I290" s="122"/>
      <c r="J290" s="130">
        <f>BK290</f>
        <v>0</v>
      </c>
      <c r="L290" s="119"/>
      <c r="M290" s="124"/>
      <c r="P290" s="125">
        <f>SUM(P291:P297)</f>
        <v>0</v>
      </c>
      <c r="R290" s="125">
        <f>SUM(R291:R297)</f>
        <v>0</v>
      </c>
      <c r="T290" s="126">
        <f>SUM(T291:T297)</f>
        <v>0</v>
      </c>
      <c r="AR290" s="120" t="s">
        <v>183</v>
      </c>
      <c r="AT290" s="127" t="s">
        <v>71</v>
      </c>
      <c r="AU290" s="127" t="s">
        <v>79</v>
      </c>
      <c r="AY290" s="120" t="s">
        <v>152</v>
      </c>
      <c r="BK290" s="128">
        <f>SUM(BK291:BK297)</f>
        <v>0</v>
      </c>
    </row>
    <row r="291" spans="2:65" s="1" customFormat="1" ht="16.5" customHeight="1" x14ac:dyDescent="0.2">
      <c r="B291" s="32"/>
      <c r="C291" s="131" t="s">
        <v>485</v>
      </c>
      <c r="D291" s="131" t="s">
        <v>154</v>
      </c>
      <c r="E291" s="132" t="s">
        <v>497</v>
      </c>
      <c r="F291" s="133" t="s">
        <v>498</v>
      </c>
      <c r="G291" s="134" t="s">
        <v>400</v>
      </c>
      <c r="H291" s="135">
        <v>1</v>
      </c>
      <c r="I291" s="136"/>
      <c r="J291" s="137">
        <f>ROUND(I291*H291,2)</f>
        <v>0</v>
      </c>
      <c r="K291" s="133" t="s">
        <v>19</v>
      </c>
      <c r="L291" s="32"/>
      <c r="M291" s="138" t="s">
        <v>19</v>
      </c>
      <c r="N291" s="139" t="s">
        <v>43</v>
      </c>
      <c r="P291" s="140">
        <f>O291*H291</f>
        <v>0</v>
      </c>
      <c r="Q291" s="140">
        <v>0</v>
      </c>
      <c r="R291" s="140">
        <f>Q291*H291</f>
        <v>0</v>
      </c>
      <c r="S291" s="140">
        <v>0</v>
      </c>
      <c r="T291" s="141">
        <f>S291*H291</f>
        <v>0</v>
      </c>
      <c r="AR291" s="142" t="s">
        <v>482</v>
      </c>
      <c r="AT291" s="142" t="s">
        <v>154</v>
      </c>
      <c r="AU291" s="142" t="s">
        <v>81</v>
      </c>
      <c r="AY291" s="17" t="s">
        <v>152</v>
      </c>
      <c r="BE291" s="143">
        <f>IF(N291="základní",J291,0)</f>
        <v>0</v>
      </c>
      <c r="BF291" s="143">
        <f>IF(N291="snížená",J291,0)</f>
        <v>0</v>
      </c>
      <c r="BG291" s="143">
        <f>IF(N291="zákl. přenesená",J291,0)</f>
        <v>0</v>
      </c>
      <c r="BH291" s="143">
        <f>IF(N291="sníž. přenesená",J291,0)</f>
        <v>0</v>
      </c>
      <c r="BI291" s="143">
        <f>IF(N291="nulová",J291,0)</f>
        <v>0</v>
      </c>
      <c r="BJ291" s="17" t="s">
        <v>79</v>
      </c>
      <c r="BK291" s="143">
        <f>ROUND(I291*H291,2)</f>
        <v>0</v>
      </c>
      <c r="BL291" s="17" t="s">
        <v>482</v>
      </c>
      <c r="BM291" s="142" t="s">
        <v>635</v>
      </c>
    </row>
    <row r="292" spans="2:65" s="1" customFormat="1" ht="16.5" customHeight="1" x14ac:dyDescent="0.2">
      <c r="B292" s="32"/>
      <c r="C292" s="131" t="s">
        <v>489</v>
      </c>
      <c r="D292" s="131" t="s">
        <v>154</v>
      </c>
      <c r="E292" s="132" t="s">
        <v>501</v>
      </c>
      <c r="F292" s="133" t="s">
        <v>502</v>
      </c>
      <c r="G292" s="134" t="s">
        <v>503</v>
      </c>
      <c r="H292" s="135">
        <v>1</v>
      </c>
      <c r="I292" s="136"/>
      <c r="J292" s="137">
        <f>ROUND(I292*H292,2)</f>
        <v>0</v>
      </c>
      <c r="K292" s="133" t="s">
        <v>19</v>
      </c>
      <c r="L292" s="32"/>
      <c r="M292" s="138" t="s">
        <v>19</v>
      </c>
      <c r="N292" s="139" t="s">
        <v>43</v>
      </c>
      <c r="P292" s="140">
        <f>O292*H292</f>
        <v>0</v>
      </c>
      <c r="Q292" s="140">
        <v>0</v>
      </c>
      <c r="R292" s="140">
        <f>Q292*H292</f>
        <v>0</v>
      </c>
      <c r="S292" s="140">
        <v>0</v>
      </c>
      <c r="T292" s="141">
        <f>S292*H292</f>
        <v>0</v>
      </c>
      <c r="AR292" s="142" t="s">
        <v>482</v>
      </c>
      <c r="AT292" s="142" t="s">
        <v>154</v>
      </c>
      <c r="AU292" s="142" t="s">
        <v>81</v>
      </c>
      <c r="AY292" s="17" t="s">
        <v>152</v>
      </c>
      <c r="BE292" s="143">
        <f>IF(N292="základní",J292,0)</f>
        <v>0</v>
      </c>
      <c r="BF292" s="143">
        <f>IF(N292="snížená",J292,0)</f>
        <v>0</v>
      </c>
      <c r="BG292" s="143">
        <f>IF(N292="zákl. přenesená",J292,0)</f>
        <v>0</v>
      </c>
      <c r="BH292" s="143">
        <f>IF(N292="sníž. přenesená",J292,0)</f>
        <v>0</v>
      </c>
      <c r="BI292" s="143">
        <f>IF(N292="nulová",J292,0)</f>
        <v>0</v>
      </c>
      <c r="BJ292" s="17" t="s">
        <v>79</v>
      </c>
      <c r="BK292" s="143">
        <f>ROUND(I292*H292,2)</f>
        <v>0</v>
      </c>
      <c r="BL292" s="17" t="s">
        <v>482</v>
      </c>
      <c r="BM292" s="142" t="s">
        <v>636</v>
      </c>
    </row>
    <row r="293" spans="2:65" s="13" customFormat="1" x14ac:dyDescent="0.2">
      <c r="B293" s="155"/>
      <c r="D293" s="149" t="s">
        <v>163</v>
      </c>
      <c r="E293" s="156" t="s">
        <v>19</v>
      </c>
      <c r="F293" s="157" t="s">
        <v>79</v>
      </c>
      <c r="H293" s="158">
        <v>1</v>
      </c>
      <c r="I293" s="159"/>
      <c r="L293" s="155"/>
      <c r="M293" s="160"/>
      <c r="T293" s="161"/>
      <c r="AT293" s="156" t="s">
        <v>163</v>
      </c>
      <c r="AU293" s="156" t="s">
        <v>81</v>
      </c>
      <c r="AV293" s="13" t="s">
        <v>81</v>
      </c>
      <c r="AW293" s="13" t="s">
        <v>33</v>
      </c>
      <c r="AX293" s="13" t="s">
        <v>79</v>
      </c>
      <c r="AY293" s="156" t="s">
        <v>152</v>
      </c>
    </row>
    <row r="294" spans="2:65" s="1" customFormat="1" ht="16.5" customHeight="1" x14ac:dyDescent="0.2">
      <c r="B294" s="32"/>
      <c r="C294" s="131" t="s">
        <v>496</v>
      </c>
      <c r="D294" s="131" t="s">
        <v>154</v>
      </c>
      <c r="E294" s="132" t="s">
        <v>506</v>
      </c>
      <c r="F294" s="133" t="s">
        <v>507</v>
      </c>
      <c r="G294" s="134" t="s">
        <v>503</v>
      </c>
      <c r="H294" s="135">
        <v>1</v>
      </c>
      <c r="I294" s="136"/>
      <c r="J294" s="137">
        <f>ROUND(I294*H294,2)</f>
        <v>0</v>
      </c>
      <c r="K294" s="133" t="s">
        <v>19</v>
      </c>
      <c r="L294" s="32"/>
      <c r="M294" s="138" t="s">
        <v>19</v>
      </c>
      <c r="N294" s="139" t="s">
        <v>43</v>
      </c>
      <c r="P294" s="140">
        <f>O294*H294</f>
        <v>0</v>
      </c>
      <c r="Q294" s="140">
        <v>0</v>
      </c>
      <c r="R294" s="140">
        <f>Q294*H294</f>
        <v>0</v>
      </c>
      <c r="S294" s="140">
        <v>0</v>
      </c>
      <c r="T294" s="141">
        <f>S294*H294</f>
        <v>0</v>
      </c>
      <c r="AR294" s="142" t="s">
        <v>482</v>
      </c>
      <c r="AT294" s="142" t="s">
        <v>154</v>
      </c>
      <c r="AU294" s="142" t="s">
        <v>81</v>
      </c>
      <c r="AY294" s="17" t="s">
        <v>152</v>
      </c>
      <c r="BE294" s="143">
        <f>IF(N294="základní",J294,0)</f>
        <v>0</v>
      </c>
      <c r="BF294" s="143">
        <f>IF(N294="snížená",J294,0)</f>
        <v>0</v>
      </c>
      <c r="BG294" s="143">
        <f>IF(N294="zákl. přenesená",J294,0)</f>
        <v>0</v>
      </c>
      <c r="BH294" s="143">
        <f>IF(N294="sníž. přenesená",J294,0)</f>
        <v>0</v>
      </c>
      <c r="BI294" s="143">
        <f>IF(N294="nulová",J294,0)</f>
        <v>0</v>
      </c>
      <c r="BJ294" s="17" t="s">
        <v>79</v>
      </c>
      <c r="BK294" s="143">
        <f>ROUND(I294*H294,2)</f>
        <v>0</v>
      </c>
      <c r="BL294" s="17" t="s">
        <v>482</v>
      </c>
      <c r="BM294" s="142" t="s">
        <v>637</v>
      </c>
    </row>
    <row r="295" spans="2:65" s="12" customFormat="1" x14ac:dyDescent="0.2">
      <c r="B295" s="148"/>
      <c r="D295" s="149" t="s">
        <v>163</v>
      </c>
      <c r="E295" s="150" t="s">
        <v>19</v>
      </c>
      <c r="F295" s="151" t="s">
        <v>509</v>
      </c>
      <c r="H295" s="150" t="s">
        <v>19</v>
      </c>
      <c r="I295" s="152"/>
      <c r="L295" s="148"/>
      <c r="M295" s="153"/>
      <c r="T295" s="154"/>
      <c r="AT295" s="150" t="s">
        <v>163</v>
      </c>
      <c r="AU295" s="150" t="s">
        <v>81</v>
      </c>
      <c r="AV295" s="12" t="s">
        <v>79</v>
      </c>
      <c r="AW295" s="12" t="s">
        <v>33</v>
      </c>
      <c r="AX295" s="12" t="s">
        <v>72</v>
      </c>
      <c r="AY295" s="150" t="s">
        <v>152</v>
      </c>
    </row>
    <row r="296" spans="2:65" s="13" customFormat="1" x14ac:dyDescent="0.2">
      <c r="B296" s="155"/>
      <c r="D296" s="149" t="s">
        <v>163</v>
      </c>
      <c r="E296" s="156" t="s">
        <v>19</v>
      </c>
      <c r="F296" s="157" t="s">
        <v>79</v>
      </c>
      <c r="H296" s="158">
        <v>1</v>
      </c>
      <c r="I296" s="159"/>
      <c r="L296" s="155"/>
      <c r="M296" s="160"/>
      <c r="T296" s="161"/>
      <c r="AT296" s="156" t="s">
        <v>163</v>
      </c>
      <c r="AU296" s="156" t="s">
        <v>81</v>
      </c>
      <c r="AV296" s="13" t="s">
        <v>81</v>
      </c>
      <c r="AW296" s="13" t="s">
        <v>33</v>
      </c>
      <c r="AX296" s="13" t="s">
        <v>79</v>
      </c>
      <c r="AY296" s="156" t="s">
        <v>152</v>
      </c>
    </row>
    <row r="297" spans="2:65" s="1" customFormat="1" ht="16.5" customHeight="1" x14ac:dyDescent="0.2">
      <c r="B297" s="32"/>
      <c r="C297" s="131" t="s">
        <v>500</v>
      </c>
      <c r="D297" s="131" t="s">
        <v>154</v>
      </c>
      <c r="E297" s="132" t="s">
        <v>511</v>
      </c>
      <c r="F297" s="133" t="s">
        <v>512</v>
      </c>
      <c r="G297" s="134" t="s">
        <v>407</v>
      </c>
      <c r="H297" s="135">
        <v>1</v>
      </c>
      <c r="I297" s="136"/>
      <c r="J297" s="137">
        <f>ROUND(I297*H297,2)</f>
        <v>0</v>
      </c>
      <c r="K297" s="133" t="s">
        <v>19</v>
      </c>
      <c r="L297" s="32"/>
      <c r="M297" s="138" t="s">
        <v>19</v>
      </c>
      <c r="N297" s="139" t="s">
        <v>43</v>
      </c>
      <c r="P297" s="140">
        <f>O297*H297</f>
        <v>0</v>
      </c>
      <c r="Q297" s="140">
        <v>0</v>
      </c>
      <c r="R297" s="140">
        <f>Q297*H297</f>
        <v>0</v>
      </c>
      <c r="S297" s="140">
        <v>0</v>
      </c>
      <c r="T297" s="141">
        <f>S297*H297</f>
        <v>0</v>
      </c>
      <c r="AR297" s="142" t="s">
        <v>482</v>
      </c>
      <c r="AT297" s="142" t="s">
        <v>154</v>
      </c>
      <c r="AU297" s="142" t="s">
        <v>81</v>
      </c>
      <c r="AY297" s="17" t="s">
        <v>152</v>
      </c>
      <c r="BE297" s="143">
        <f>IF(N297="základní",J297,0)</f>
        <v>0</v>
      </c>
      <c r="BF297" s="143">
        <f>IF(N297="snížená",J297,0)</f>
        <v>0</v>
      </c>
      <c r="BG297" s="143">
        <f>IF(N297="zákl. přenesená",J297,0)</f>
        <v>0</v>
      </c>
      <c r="BH297" s="143">
        <f>IF(N297="sníž. přenesená",J297,0)</f>
        <v>0</v>
      </c>
      <c r="BI297" s="143">
        <f>IF(N297="nulová",J297,0)</f>
        <v>0</v>
      </c>
      <c r="BJ297" s="17" t="s">
        <v>79</v>
      </c>
      <c r="BK297" s="143">
        <f>ROUND(I297*H297,2)</f>
        <v>0</v>
      </c>
      <c r="BL297" s="17" t="s">
        <v>482</v>
      </c>
      <c r="BM297" s="142" t="s">
        <v>638</v>
      </c>
    </row>
    <row r="298" spans="2:65" s="11" customFormat="1" ht="22.9" customHeight="1" x14ac:dyDescent="0.2">
      <c r="B298" s="119"/>
      <c r="D298" s="120" t="s">
        <v>71</v>
      </c>
      <c r="E298" s="129" t="s">
        <v>514</v>
      </c>
      <c r="F298" s="129" t="s">
        <v>515</v>
      </c>
      <c r="I298" s="122"/>
      <c r="J298" s="130">
        <f>BK298</f>
        <v>0</v>
      </c>
      <c r="L298" s="119"/>
      <c r="M298" s="124"/>
      <c r="P298" s="125">
        <f>P299</f>
        <v>0</v>
      </c>
      <c r="R298" s="125">
        <f>R299</f>
        <v>0</v>
      </c>
      <c r="T298" s="126">
        <f>T299</f>
        <v>0</v>
      </c>
      <c r="AR298" s="120" t="s">
        <v>183</v>
      </c>
      <c r="AT298" s="127" t="s">
        <v>71</v>
      </c>
      <c r="AU298" s="127" t="s">
        <v>79</v>
      </c>
      <c r="AY298" s="120" t="s">
        <v>152</v>
      </c>
      <c r="BK298" s="128">
        <f>BK299</f>
        <v>0</v>
      </c>
    </row>
    <row r="299" spans="2:65" s="1" customFormat="1" ht="16.5" customHeight="1" x14ac:dyDescent="0.2">
      <c r="B299" s="32"/>
      <c r="C299" s="131" t="s">
        <v>505</v>
      </c>
      <c r="D299" s="131" t="s">
        <v>154</v>
      </c>
      <c r="E299" s="132" t="s">
        <v>517</v>
      </c>
      <c r="F299" s="133" t="s">
        <v>518</v>
      </c>
      <c r="G299" s="134" t="s">
        <v>400</v>
      </c>
      <c r="H299" s="135">
        <v>2</v>
      </c>
      <c r="I299" s="136"/>
      <c r="J299" s="137">
        <f>ROUND(I299*H299,2)</f>
        <v>0</v>
      </c>
      <c r="K299" s="133" t="s">
        <v>19</v>
      </c>
      <c r="L299" s="32"/>
      <c r="M299" s="180" t="s">
        <v>19</v>
      </c>
      <c r="N299" s="181" t="s">
        <v>43</v>
      </c>
      <c r="O299" s="182"/>
      <c r="P299" s="183">
        <f>O299*H299</f>
        <v>0</v>
      </c>
      <c r="Q299" s="183">
        <v>0</v>
      </c>
      <c r="R299" s="183">
        <f>Q299*H299</f>
        <v>0</v>
      </c>
      <c r="S299" s="183">
        <v>0</v>
      </c>
      <c r="T299" s="184">
        <f>S299*H299</f>
        <v>0</v>
      </c>
      <c r="AR299" s="142" t="s">
        <v>482</v>
      </c>
      <c r="AT299" s="142" t="s">
        <v>154</v>
      </c>
      <c r="AU299" s="142" t="s">
        <v>81</v>
      </c>
      <c r="AY299" s="17" t="s">
        <v>152</v>
      </c>
      <c r="BE299" s="143">
        <f>IF(N299="základní",J299,0)</f>
        <v>0</v>
      </c>
      <c r="BF299" s="143">
        <f>IF(N299="snížená",J299,0)</f>
        <v>0</v>
      </c>
      <c r="BG299" s="143">
        <f>IF(N299="zákl. přenesená",J299,0)</f>
        <v>0</v>
      </c>
      <c r="BH299" s="143">
        <f>IF(N299="sníž. přenesená",J299,0)</f>
        <v>0</v>
      </c>
      <c r="BI299" s="143">
        <f>IF(N299="nulová",J299,0)</f>
        <v>0</v>
      </c>
      <c r="BJ299" s="17" t="s">
        <v>79</v>
      </c>
      <c r="BK299" s="143">
        <f>ROUND(I299*H299,2)</f>
        <v>0</v>
      </c>
      <c r="BL299" s="17" t="s">
        <v>482</v>
      </c>
      <c r="BM299" s="142" t="s">
        <v>639</v>
      </c>
    </row>
    <row r="300" spans="2:65" s="1" customFormat="1" ht="6.95" customHeight="1" x14ac:dyDescent="0.2">
      <c r="B300" s="41"/>
      <c r="C300" s="42"/>
      <c r="D300" s="42"/>
      <c r="E300" s="42"/>
      <c r="F300" s="42"/>
      <c r="G300" s="42"/>
      <c r="H300" s="42"/>
      <c r="I300" s="42"/>
      <c r="J300" s="42"/>
      <c r="K300" s="42"/>
      <c r="L300" s="32"/>
    </row>
  </sheetData>
  <sheetProtection algorithmName="SHA-512" hashValue="75e/jp3b6ogqYpXRn/mPZ3voBOEIOmdNtbb6gEXT0jJjpIbp+/+J5otsTLSmxTe/Mjeu3nW1svV144xJsgeocg==" saltValue="B7SCi9xlNC4Wzh17oQcrmw==" spinCount="100000" sheet="1" objects="1" scenarios="1" formatColumns="0" formatRows="0" autoFilter="0"/>
  <autoFilter ref="C95:K299" xr:uid="{00000000-0009-0000-0000-000002000000}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hyperlinks>
    <hyperlink ref="F100" r:id="rId1" xr:uid="{00000000-0004-0000-0200-000000000000}"/>
    <hyperlink ref="F104" r:id="rId2" xr:uid="{00000000-0004-0000-0200-000001000000}"/>
    <hyperlink ref="F107" r:id="rId3" xr:uid="{00000000-0004-0000-0200-000002000000}"/>
    <hyperlink ref="F110" r:id="rId4" xr:uid="{00000000-0004-0000-0200-000003000000}"/>
    <hyperlink ref="F120" r:id="rId5" xr:uid="{00000000-0004-0000-0200-000004000000}"/>
    <hyperlink ref="F124" r:id="rId6" xr:uid="{00000000-0004-0000-0200-000005000000}"/>
    <hyperlink ref="F129" r:id="rId7" xr:uid="{00000000-0004-0000-0200-000006000000}"/>
    <hyperlink ref="F132" r:id="rId8" xr:uid="{00000000-0004-0000-0200-000007000000}"/>
    <hyperlink ref="F134" r:id="rId9" xr:uid="{00000000-0004-0000-0200-000008000000}"/>
    <hyperlink ref="F145" r:id="rId10" xr:uid="{00000000-0004-0000-0200-000009000000}"/>
    <hyperlink ref="F148" r:id="rId11" xr:uid="{00000000-0004-0000-0200-00000A000000}"/>
    <hyperlink ref="F151" r:id="rId12" xr:uid="{00000000-0004-0000-0200-00000B000000}"/>
    <hyperlink ref="F160" r:id="rId13" xr:uid="{00000000-0004-0000-0200-00000C000000}"/>
    <hyperlink ref="F165" r:id="rId14" xr:uid="{00000000-0004-0000-0200-00000D000000}"/>
    <hyperlink ref="F174" r:id="rId15" xr:uid="{00000000-0004-0000-0200-00000E000000}"/>
    <hyperlink ref="F181" r:id="rId16" xr:uid="{00000000-0004-0000-0200-00000F000000}"/>
    <hyperlink ref="F184" r:id="rId17" xr:uid="{00000000-0004-0000-0200-000010000000}"/>
    <hyperlink ref="F187" r:id="rId18" xr:uid="{00000000-0004-0000-0200-000011000000}"/>
    <hyperlink ref="F191" r:id="rId19" xr:uid="{00000000-0004-0000-0200-000012000000}"/>
    <hyperlink ref="F195" r:id="rId20" xr:uid="{00000000-0004-0000-0200-000013000000}"/>
    <hyperlink ref="F199" r:id="rId21" xr:uid="{00000000-0004-0000-0200-000014000000}"/>
    <hyperlink ref="F203" r:id="rId22" xr:uid="{00000000-0004-0000-0200-000015000000}"/>
    <hyperlink ref="F207" r:id="rId23" xr:uid="{00000000-0004-0000-0200-000016000000}"/>
    <hyperlink ref="F211" r:id="rId24" xr:uid="{00000000-0004-0000-0200-000017000000}"/>
    <hyperlink ref="F215" r:id="rId25" xr:uid="{00000000-0004-0000-0200-000018000000}"/>
    <hyperlink ref="F221" r:id="rId26" xr:uid="{00000000-0004-0000-0200-000019000000}"/>
    <hyperlink ref="F229" r:id="rId27" xr:uid="{00000000-0004-0000-0200-00001A000000}"/>
    <hyperlink ref="F235" r:id="rId28" xr:uid="{00000000-0004-0000-0200-00001B000000}"/>
    <hyperlink ref="F239" r:id="rId29" xr:uid="{00000000-0004-0000-0200-00001C000000}"/>
    <hyperlink ref="F241" r:id="rId30" xr:uid="{00000000-0004-0000-0200-00001D000000}"/>
    <hyperlink ref="F248" r:id="rId31" xr:uid="{00000000-0004-0000-0200-00001E000000}"/>
    <hyperlink ref="F267" r:id="rId32" xr:uid="{00000000-0004-0000-0200-00001F000000}"/>
    <hyperlink ref="F269" r:id="rId33" xr:uid="{00000000-0004-0000-0200-000020000000}"/>
    <hyperlink ref="F272" r:id="rId34" xr:uid="{00000000-0004-0000-0200-000021000000}"/>
    <hyperlink ref="F274" r:id="rId35" xr:uid="{00000000-0004-0000-0200-000022000000}"/>
    <hyperlink ref="F276" r:id="rId36" xr:uid="{00000000-0004-0000-0200-000023000000}"/>
    <hyperlink ref="F280" r:id="rId37" xr:uid="{00000000-0004-0000-0200-00002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24"/>
  <sheetViews>
    <sheetView showGridLines="0" topLeftCell="A261" workbookViewId="0">
      <selection activeCell="J273" sqref="J273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92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5" customHeight="1" x14ac:dyDescent="0.2">
      <c r="B4" s="20"/>
      <c r="D4" s="21" t="s">
        <v>117</v>
      </c>
      <c r="L4" s="20"/>
      <c r="M4" s="90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14" t="str">
        <f>'Rekapitulace stavby'!K6</f>
        <v>Polopodzemní kontejnery Kamenná - V. etapa</v>
      </c>
      <c r="F7" s="315"/>
      <c r="G7" s="315"/>
      <c r="H7" s="315"/>
      <c r="L7" s="20"/>
    </row>
    <row r="8" spans="2:46" ht="12" customHeight="1" x14ac:dyDescent="0.2">
      <c r="B8" s="20"/>
      <c r="D8" s="27" t="s">
        <v>118</v>
      </c>
      <c r="L8" s="20"/>
    </row>
    <row r="9" spans="2:46" s="1" customFormat="1" ht="16.5" customHeight="1" x14ac:dyDescent="0.2">
      <c r="B9" s="32"/>
      <c r="E9" s="314" t="s">
        <v>119</v>
      </c>
      <c r="F9" s="313"/>
      <c r="G9" s="313"/>
      <c r="H9" s="313"/>
      <c r="L9" s="32"/>
    </row>
    <row r="10" spans="2:46" s="1" customFormat="1" ht="12" customHeight="1" x14ac:dyDescent="0.2">
      <c r="B10" s="32"/>
      <c r="D10" s="27" t="s">
        <v>120</v>
      </c>
      <c r="L10" s="32"/>
    </row>
    <row r="11" spans="2:46" s="1" customFormat="1" ht="16.5" customHeight="1" x14ac:dyDescent="0.2">
      <c r="B11" s="32"/>
      <c r="E11" s="306" t="s">
        <v>640</v>
      </c>
      <c r="F11" s="313"/>
      <c r="G11" s="313"/>
      <c r="H11" s="313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20. 10. 2025</v>
      </c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25</v>
      </c>
      <c r="I16" s="27" t="s">
        <v>26</v>
      </c>
      <c r="J16" s="25" t="s">
        <v>19</v>
      </c>
      <c r="L16" s="32"/>
    </row>
    <row r="17" spans="2:12" s="1" customFormat="1" ht="18" customHeight="1" x14ac:dyDescent="0.2">
      <c r="B17" s="32"/>
      <c r="E17" s="25" t="s">
        <v>27</v>
      </c>
      <c r="I17" s="27" t="s">
        <v>28</v>
      </c>
      <c r="J17" s="25" t="s">
        <v>19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29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6" t="str">
        <f>'Rekapitulace stavby'!E14</f>
        <v>Vyplň údaj</v>
      </c>
      <c r="F20" s="298"/>
      <c r="G20" s="298"/>
      <c r="H20" s="298"/>
      <c r="I20" s="27" t="s">
        <v>28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31</v>
      </c>
      <c r="I22" s="27" t="s">
        <v>26</v>
      </c>
      <c r="J22" s="25" t="s">
        <v>19</v>
      </c>
      <c r="L22" s="32"/>
    </row>
    <row r="23" spans="2:12" s="1" customFormat="1" ht="18" customHeight="1" x14ac:dyDescent="0.2">
      <c r="B23" s="32"/>
      <c r="E23" s="25" t="s">
        <v>32</v>
      </c>
      <c r="I23" s="27" t="s">
        <v>28</v>
      </c>
      <c r="J23" s="25" t="s">
        <v>19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34</v>
      </c>
      <c r="I25" s="27" t="s">
        <v>26</v>
      </c>
      <c r="J25" s="25" t="s">
        <v>19</v>
      </c>
      <c r="L25" s="32"/>
    </row>
    <row r="26" spans="2:12" s="1" customFormat="1" ht="18" customHeight="1" x14ac:dyDescent="0.2">
      <c r="B26" s="32"/>
      <c r="E26" s="25" t="s">
        <v>35</v>
      </c>
      <c r="I26" s="27" t="s">
        <v>28</v>
      </c>
      <c r="J26" s="25" t="s">
        <v>19</v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36</v>
      </c>
      <c r="L28" s="32"/>
    </row>
    <row r="29" spans="2:12" s="7" customFormat="1" ht="16.5" customHeight="1" x14ac:dyDescent="0.2">
      <c r="B29" s="91"/>
      <c r="E29" s="302" t="s">
        <v>19</v>
      </c>
      <c r="F29" s="302"/>
      <c r="G29" s="302"/>
      <c r="H29" s="302"/>
      <c r="L29" s="91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 x14ac:dyDescent="0.2">
      <c r="B32" s="32"/>
      <c r="D32" s="92" t="s">
        <v>38</v>
      </c>
      <c r="J32" s="63">
        <f>ROUND(J96, 2)</f>
        <v>60000</v>
      </c>
      <c r="L32" s="32"/>
    </row>
    <row r="33" spans="2:12" s="1" customFormat="1" ht="6.95" customHeight="1" x14ac:dyDescent="0.2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 x14ac:dyDescent="0.2">
      <c r="B34" s="32"/>
      <c r="F34" s="35" t="s">
        <v>40</v>
      </c>
      <c r="I34" s="35" t="s">
        <v>39</v>
      </c>
      <c r="J34" s="35" t="s">
        <v>41</v>
      </c>
      <c r="L34" s="32"/>
    </row>
    <row r="35" spans="2:12" s="1" customFormat="1" ht="14.45" customHeight="1" x14ac:dyDescent="0.2">
      <c r="B35" s="32"/>
      <c r="D35" s="52" t="s">
        <v>42</v>
      </c>
      <c r="E35" s="27" t="s">
        <v>43</v>
      </c>
      <c r="F35" s="83">
        <f>ROUND((SUM(BE96:BE323)),  2)</f>
        <v>60000</v>
      </c>
      <c r="I35" s="93">
        <v>0.21</v>
      </c>
      <c r="J35" s="83">
        <f>ROUND(((SUM(BE96:BE323))*I35),  2)</f>
        <v>12600</v>
      </c>
      <c r="L35" s="32"/>
    </row>
    <row r="36" spans="2:12" s="1" customFormat="1" ht="14.45" customHeight="1" x14ac:dyDescent="0.2">
      <c r="B36" s="32"/>
      <c r="E36" s="27" t="s">
        <v>44</v>
      </c>
      <c r="F36" s="83">
        <f>ROUND((SUM(BF96:BF323)),  2)</f>
        <v>0</v>
      </c>
      <c r="I36" s="93">
        <v>0.12</v>
      </c>
      <c r="J36" s="83">
        <f>ROUND(((SUM(BF96:BF323))*I36),  2)</f>
        <v>0</v>
      </c>
      <c r="L36" s="32"/>
    </row>
    <row r="37" spans="2:12" s="1" customFormat="1" ht="14.45" hidden="1" customHeight="1" x14ac:dyDescent="0.2">
      <c r="B37" s="32"/>
      <c r="E37" s="27" t="s">
        <v>45</v>
      </c>
      <c r="F37" s="83">
        <f>ROUND((SUM(BG96:BG323)),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 x14ac:dyDescent="0.2">
      <c r="B38" s="32"/>
      <c r="E38" s="27" t="s">
        <v>46</v>
      </c>
      <c r="F38" s="83">
        <f>ROUND((SUM(BH96:BH323)),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 x14ac:dyDescent="0.2">
      <c r="B39" s="32"/>
      <c r="E39" s="27" t="s">
        <v>47</v>
      </c>
      <c r="F39" s="83">
        <f>ROUND((SUM(BI96:BI323)),  2)</f>
        <v>0</v>
      </c>
      <c r="I39" s="93">
        <v>0</v>
      </c>
      <c r="J39" s="83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4"/>
      <c r="D41" s="95" t="s">
        <v>48</v>
      </c>
      <c r="E41" s="54"/>
      <c r="F41" s="54"/>
      <c r="G41" s="96" t="s">
        <v>49</v>
      </c>
      <c r="H41" s="97" t="s">
        <v>50</v>
      </c>
      <c r="I41" s="54"/>
      <c r="J41" s="98">
        <f>SUM(J32:J39)</f>
        <v>72600</v>
      </c>
      <c r="K41" s="99"/>
      <c r="L41" s="32"/>
    </row>
    <row r="42" spans="2:12" s="1" customFormat="1" ht="14.45" customHeight="1" x14ac:dyDescent="0.2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 x14ac:dyDescent="0.2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 x14ac:dyDescent="0.2">
      <c r="B47" s="32"/>
      <c r="C47" s="21" t="s">
        <v>122</v>
      </c>
      <c r="L47" s="32"/>
    </row>
    <row r="48" spans="2:12" s="1" customFormat="1" ht="6.95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14" t="str">
        <f>E7</f>
        <v>Polopodzemní kontejnery Kamenná - V. etapa</v>
      </c>
      <c r="F50" s="315"/>
      <c r="G50" s="315"/>
      <c r="H50" s="315"/>
      <c r="L50" s="32"/>
    </row>
    <row r="51" spans="2:47" ht="12" customHeight="1" x14ac:dyDescent="0.2">
      <c r="B51" s="20"/>
      <c r="C51" s="27" t="s">
        <v>118</v>
      </c>
      <c r="L51" s="20"/>
    </row>
    <row r="52" spans="2:47" s="1" customFormat="1" ht="16.5" customHeight="1" x14ac:dyDescent="0.2">
      <c r="B52" s="32"/>
      <c r="E52" s="314" t="s">
        <v>119</v>
      </c>
      <c r="F52" s="313"/>
      <c r="G52" s="313"/>
      <c r="H52" s="313"/>
      <c r="L52" s="32"/>
    </row>
    <row r="53" spans="2:47" s="1" customFormat="1" ht="12" customHeight="1" x14ac:dyDescent="0.2">
      <c r="B53" s="32"/>
      <c r="C53" s="27" t="s">
        <v>120</v>
      </c>
      <c r="L53" s="32"/>
    </row>
    <row r="54" spans="2:47" s="1" customFormat="1" ht="16.5" customHeight="1" x14ac:dyDescent="0.2">
      <c r="B54" s="32"/>
      <c r="E54" s="306" t="str">
        <f>E11</f>
        <v>SO 1.3 - Lokalita 4</v>
      </c>
      <c r="F54" s="313"/>
      <c r="G54" s="313"/>
      <c r="H54" s="313"/>
      <c r="L54" s="32"/>
    </row>
    <row r="55" spans="2:47" s="1" customFormat="1" ht="6.95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>Chomutov</v>
      </c>
      <c r="I56" s="27" t="s">
        <v>23</v>
      </c>
      <c r="J56" s="49" t="str">
        <f>IF(J14="","",J14)</f>
        <v>20. 10. 2025</v>
      </c>
      <c r="L56" s="32"/>
    </row>
    <row r="57" spans="2:47" s="1" customFormat="1" ht="6.95" customHeight="1" x14ac:dyDescent="0.2">
      <c r="B57" s="32"/>
      <c r="L57" s="32"/>
    </row>
    <row r="58" spans="2:47" s="1" customFormat="1" ht="15.2" customHeight="1" x14ac:dyDescent="0.2">
      <c r="B58" s="32"/>
      <c r="C58" s="27" t="s">
        <v>25</v>
      </c>
      <c r="F58" s="25" t="str">
        <f>E17</f>
        <v>Statutární město Chomutov</v>
      </c>
      <c r="I58" s="27" t="s">
        <v>31</v>
      </c>
      <c r="J58" s="30" t="str">
        <f>E23</f>
        <v>KAP Atelier s.r.o.</v>
      </c>
      <c r="L58" s="32"/>
    </row>
    <row r="59" spans="2:47" s="1" customFormat="1" ht="15.2" customHeight="1" x14ac:dyDescent="0.2">
      <c r="B59" s="32"/>
      <c r="C59" s="27" t="s">
        <v>29</v>
      </c>
      <c r="F59" s="25" t="str">
        <f>IF(E20="","",E20)</f>
        <v>Vyplň údaj</v>
      </c>
      <c r="I59" s="27" t="s">
        <v>34</v>
      </c>
      <c r="J59" s="30" t="str">
        <f>E26</f>
        <v>NOKU s.r.o.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100" t="s">
        <v>123</v>
      </c>
      <c r="D61" s="94"/>
      <c r="E61" s="94"/>
      <c r="F61" s="94"/>
      <c r="G61" s="94"/>
      <c r="H61" s="94"/>
      <c r="I61" s="94"/>
      <c r="J61" s="101" t="s">
        <v>124</v>
      </c>
      <c r="K61" s="94"/>
      <c r="L61" s="32"/>
    </row>
    <row r="62" spans="2:47" s="1" customFormat="1" ht="10.35" customHeight="1" x14ac:dyDescent="0.2">
      <c r="B62" s="32"/>
      <c r="L62" s="32"/>
    </row>
    <row r="63" spans="2:47" s="1" customFormat="1" ht="22.9" customHeight="1" x14ac:dyDescent="0.2">
      <c r="B63" s="32"/>
      <c r="C63" s="102" t="s">
        <v>70</v>
      </c>
      <c r="J63" s="63">
        <f>J96</f>
        <v>60000</v>
      </c>
      <c r="L63" s="32"/>
      <c r="AU63" s="17" t="s">
        <v>125</v>
      </c>
    </row>
    <row r="64" spans="2:47" s="8" customFormat="1" ht="24.95" customHeight="1" x14ac:dyDescent="0.2">
      <c r="B64" s="103"/>
      <c r="D64" s="104" t="s">
        <v>126</v>
      </c>
      <c r="E64" s="105"/>
      <c r="F64" s="105"/>
      <c r="G64" s="105"/>
      <c r="H64" s="105"/>
      <c r="I64" s="105"/>
      <c r="J64" s="106">
        <f>J97</f>
        <v>60000</v>
      </c>
      <c r="L64" s="103"/>
    </row>
    <row r="65" spans="2:12" s="9" customFormat="1" ht="19.899999999999999" customHeight="1" x14ac:dyDescent="0.2">
      <c r="B65" s="107"/>
      <c r="D65" s="108" t="s">
        <v>127</v>
      </c>
      <c r="E65" s="109"/>
      <c r="F65" s="109"/>
      <c r="G65" s="109"/>
      <c r="H65" s="109"/>
      <c r="I65" s="109"/>
      <c r="J65" s="110">
        <f>J98</f>
        <v>0</v>
      </c>
      <c r="L65" s="107"/>
    </row>
    <row r="66" spans="2:12" s="9" customFormat="1" ht="19.899999999999999" customHeight="1" x14ac:dyDescent="0.2">
      <c r="B66" s="107"/>
      <c r="D66" s="108" t="s">
        <v>128</v>
      </c>
      <c r="E66" s="109"/>
      <c r="F66" s="109"/>
      <c r="G66" s="109"/>
      <c r="H66" s="109"/>
      <c r="I66" s="109"/>
      <c r="J66" s="110">
        <f>J191</f>
        <v>0</v>
      </c>
      <c r="L66" s="107"/>
    </row>
    <row r="67" spans="2:12" s="9" customFormat="1" ht="19.899999999999999" customHeight="1" x14ac:dyDescent="0.2">
      <c r="B67" s="107"/>
      <c r="D67" s="108" t="s">
        <v>129</v>
      </c>
      <c r="E67" s="109"/>
      <c r="F67" s="109"/>
      <c r="G67" s="109"/>
      <c r="H67" s="109"/>
      <c r="I67" s="109"/>
      <c r="J67" s="110">
        <f>J201</f>
        <v>0</v>
      </c>
      <c r="L67" s="107"/>
    </row>
    <row r="68" spans="2:12" s="9" customFormat="1" ht="19.899999999999999" customHeight="1" x14ac:dyDescent="0.2">
      <c r="B68" s="107"/>
      <c r="D68" s="108" t="s">
        <v>130</v>
      </c>
      <c r="E68" s="109"/>
      <c r="F68" s="109"/>
      <c r="G68" s="109"/>
      <c r="H68" s="109"/>
      <c r="I68" s="109"/>
      <c r="J68" s="110">
        <f>J239</f>
        <v>60000</v>
      </c>
      <c r="L68" s="107"/>
    </row>
    <row r="69" spans="2:12" s="9" customFormat="1" ht="19.899999999999999" customHeight="1" x14ac:dyDescent="0.2">
      <c r="B69" s="107"/>
      <c r="D69" s="108" t="s">
        <v>131</v>
      </c>
      <c r="E69" s="109"/>
      <c r="F69" s="109"/>
      <c r="G69" s="109"/>
      <c r="H69" s="109"/>
      <c r="I69" s="109"/>
      <c r="J69" s="110">
        <f>J283</f>
        <v>0</v>
      </c>
      <c r="L69" s="107"/>
    </row>
    <row r="70" spans="2:12" s="9" customFormat="1" ht="19.899999999999999" customHeight="1" x14ac:dyDescent="0.2">
      <c r="B70" s="107"/>
      <c r="D70" s="108" t="s">
        <v>132</v>
      </c>
      <c r="E70" s="109"/>
      <c r="F70" s="109"/>
      <c r="G70" s="109"/>
      <c r="H70" s="109"/>
      <c r="I70" s="109"/>
      <c r="J70" s="110">
        <f>J302</f>
        <v>0</v>
      </c>
      <c r="L70" s="107"/>
    </row>
    <row r="71" spans="2:12" s="8" customFormat="1" ht="24.95" customHeight="1" x14ac:dyDescent="0.2">
      <c r="B71" s="103"/>
      <c r="D71" s="104" t="s">
        <v>133</v>
      </c>
      <c r="E71" s="105"/>
      <c r="F71" s="105"/>
      <c r="G71" s="105"/>
      <c r="H71" s="105"/>
      <c r="I71" s="105"/>
      <c r="J71" s="106">
        <f>J305</f>
        <v>0</v>
      </c>
      <c r="L71" s="103"/>
    </row>
    <row r="72" spans="2:12" s="9" customFormat="1" ht="19.899999999999999" customHeight="1" x14ac:dyDescent="0.2">
      <c r="B72" s="107"/>
      <c r="D72" s="108" t="s">
        <v>134</v>
      </c>
      <c r="E72" s="109"/>
      <c r="F72" s="109"/>
      <c r="G72" s="109"/>
      <c r="H72" s="109"/>
      <c r="I72" s="109"/>
      <c r="J72" s="110">
        <f>J306</f>
        <v>0</v>
      </c>
      <c r="L72" s="107"/>
    </row>
    <row r="73" spans="2:12" s="9" customFormat="1" ht="19.899999999999999" customHeight="1" x14ac:dyDescent="0.2">
      <c r="B73" s="107"/>
      <c r="D73" s="108" t="s">
        <v>135</v>
      </c>
      <c r="E73" s="109"/>
      <c r="F73" s="109"/>
      <c r="G73" s="109"/>
      <c r="H73" s="109"/>
      <c r="I73" s="109"/>
      <c r="J73" s="110">
        <f>J314</f>
        <v>0</v>
      </c>
      <c r="L73" s="107"/>
    </row>
    <row r="74" spans="2:12" s="9" customFormat="1" ht="19.899999999999999" customHeight="1" x14ac:dyDescent="0.2">
      <c r="B74" s="107"/>
      <c r="D74" s="108" t="s">
        <v>136</v>
      </c>
      <c r="E74" s="109"/>
      <c r="F74" s="109"/>
      <c r="G74" s="109"/>
      <c r="H74" s="109"/>
      <c r="I74" s="109"/>
      <c r="J74" s="110">
        <f>J322</f>
        <v>0</v>
      </c>
      <c r="L74" s="107"/>
    </row>
    <row r="75" spans="2:12" s="1" customFormat="1" ht="21.75" customHeight="1" x14ac:dyDescent="0.2">
      <c r="B75" s="32"/>
      <c r="L75" s="32"/>
    </row>
    <row r="76" spans="2:12" s="1" customFormat="1" ht="6.95" customHeight="1" x14ac:dyDescent="0.2"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32"/>
    </row>
    <row r="80" spans="2:12" s="1" customFormat="1" ht="6.95" customHeight="1" x14ac:dyDescent="0.2"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32"/>
    </row>
    <row r="81" spans="2:63" s="1" customFormat="1" ht="24.95" customHeight="1" x14ac:dyDescent="0.2">
      <c r="B81" s="32"/>
      <c r="C81" s="21" t="s">
        <v>137</v>
      </c>
      <c r="L81" s="32"/>
    </row>
    <row r="82" spans="2:63" s="1" customFormat="1" ht="6.95" customHeight="1" x14ac:dyDescent="0.2">
      <c r="B82" s="32"/>
      <c r="L82" s="32"/>
    </row>
    <row r="83" spans="2:63" s="1" customFormat="1" ht="12" customHeight="1" x14ac:dyDescent="0.2">
      <c r="B83" s="32"/>
      <c r="C83" s="27" t="s">
        <v>16</v>
      </c>
      <c r="L83" s="32"/>
    </row>
    <row r="84" spans="2:63" s="1" customFormat="1" ht="16.5" customHeight="1" x14ac:dyDescent="0.2">
      <c r="B84" s="32"/>
      <c r="E84" s="314" t="str">
        <f>E7</f>
        <v>Polopodzemní kontejnery Kamenná - V. etapa</v>
      </c>
      <c r="F84" s="315"/>
      <c r="G84" s="315"/>
      <c r="H84" s="315"/>
      <c r="L84" s="32"/>
    </row>
    <row r="85" spans="2:63" ht="12" customHeight="1" x14ac:dyDescent="0.2">
      <c r="B85" s="20"/>
      <c r="C85" s="27" t="s">
        <v>118</v>
      </c>
      <c r="L85" s="20"/>
    </row>
    <row r="86" spans="2:63" s="1" customFormat="1" ht="16.5" customHeight="1" x14ac:dyDescent="0.2">
      <c r="B86" s="32"/>
      <c r="E86" s="314" t="s">
        <v>119</v>
      </c>
      <c r="F86" s="313"/>
      <c r="G86" s="313"/>
      <c r="H86" s="313"/>
      <c r="L86" s="32"/>
    </row>
    <row r="87" spans="2:63" s="1" customFormat="1" ht="12" customHeight="1" x14ac:dyDescent="0.2">
      <c r="B87" s="32"/>
      <c r="C87" s="27" t="s">
        <v>120</v>
      </c>
      <c r="L87" s="32"/>
    </row>
    <row r="88" spans="2:63" s="1" customFormat="1" ht="16.5" customHeight="1" x14ac:dyDescent="0.2">
      <c r="B88" s="32"/>
      <c r="E88" s="306" t="str">
        <f>E11</f>
        <v>SO 1.3 - Lokalita 4</v>
      </c>
      <c r="F88" s="313"/>
      <c r="G88" s="313"/>
      <c r="H88" s="313"/>
      <c r="L88" s="32"/>
    </row>
    <row r="89" spans="2:63" s="1" customFormat="1" ht="6.95" customHeight="1" x14ac:dyDescent="0.2">
      <c r="B89" s="32"/>
      <c r="L89" s="32"/>
    </row>
    <row r="90" spans="2:63" s="1" customFormat="1" ht="12" customHeight="1" x14ac:dyDescent="0.2">
      <c r="B90" s="32"/>
      <c r="C90" s="27" t="s">
        <v>21</v>
      </c>
      <c r="F90" s="25" t="str">
        <f>F14</f>
        <v>Chomutov</v>
      </c>
      <c r="I90" s="27" t="s">
        <v>23</v>
      </c>
      <c r="J90" s="49" t="str">
        <f>IF(J14="","",J14)</f>
        <v>20. 10. 2025</v>
      </c>
      <c r="L90" s="32"/>
    </row>
    <row r="91" spans="2:63" s="1" customFormat="1" ht="6.95" customHeight="1" x14ac:dyDescent="0.2">
      <c r="B91" s="32"/>
      <c r="L91" s="32"/>
    </row>
    <row r="92" spans="2:63" s="1" customFormat="1" ht="15.2" customHeight="1" x14ac:dyDescent="0.2">
      <c r="B92" s="32"/>
      <c r="C92" s="27" t="s">
        <v>25</v>
      </c>
      <c r="F92" s="25" t="str">
        <f>E17</f>
        <v>Statutární město Chomutov</v>
      </c>
      <c r="I92" s="27" t="s">
        <v>31</v>
      </c>
      <c r="J92" s="30" t="str">
        <f>E23</f>
        <v>KAP Atelier s.r.o.</v>
      </c>
      <c r="L92" s="32"/>
    </row>
    <row r="93" spans="2:63" s="1" customFormat="1" ht="15.2" customHeight="1" x14ac:dyDescent="0.2">
      <c r="B93" s="32"/>
      <c r="C93" s="27" t="s">
        <v>29</v>
      </c>
      <c r="F93" s="25" t="str">
        <f>IF(E20="","",E20)</f>
        <v>Vyplň údaj</v>
      </c>
      <c r="I93" s="27" t="s">
        <v>34</v>
      </c>
      <c r="J93" s="30" t="str">
        <f>E26</f>
        <v>NOKU s.r.o.</v>
      </c>
      <c r="L93" s="32"/>
    </row>
    <row r="94" spans="2:63" s="1" customFormat="1" ht="10.35" customHeight="1" x14ac:dyDescent="0.2">
      <c r="B94" s="32"/>
      <c r="L94" s="32"/>
    </row>
    <row r="95" spans="2:63" s="10" customFormat="1" ht="29.25" customHeight="1" x14ac:dyDescent="0.2">
      <c r="B95" s="111"/>
      <c r="C95" s="112" t="s">
        <v>138</v>
      </c>
      <c r="D95" s="113" t="s">
        <v>57</v>
      </c>
      <c r="E95" s="113" t="s">
        <v>53</v>
      </c>
      <c r="F95" s="113" t="s">
        <v>54</v>
      </c>
      <c r="G95" s="113" t="s">
        <v>139</v>
      </c>
      <c r="H95" s="113" t="s">
        <v>140</v>
      </c>
      <c r="I95" s="113" t="s">
        <v>141</v>
      </c>
      <c r="J95" s="113" t="s">
        <v>124</v>
      </c>
      <c r="K95" s="114" t="s">
        <v>142</v>
      </c>
      <c r="L95" s="111"/>
      <c r="M95" s="56" t="s">
        <v>19</v>
      </c>
      <c r="N95" s="57" t="s">
        <v>42</v>
      </c>
      <c r="O95" s="57" t="s">
        <v>143</v>
      </c>
      <c r="P95" s="57" t="s">
        <v>144</v>
      </c>
      <c r="Q95" s="57" t="s">
        <v>145</v>
      </c>
      <c r="R95" s="57" t="s">
        <v>146</v>
      </c>
      <c r="S95" s="57" t="s">
        <v>147</v>
      </c>
      <c r="T95" s="58" t="s">
        <v>148</v>
      </c>
    </row>
    <row r="96" spans="2:63" s="1" customFormat="1" ht="22.9" customHeight="1" x14ac:dyDescent="0.25">
      <c r="B96" s="32"/>
      <c r="C96" s="61" t="s">
        <v>149</v>
      </c>
      <c r="J96" s="115">
        <f>BK96</f>
        <v>60000</v>
      </c>
      <c r="L96" s="32"/>
      <c r="M96" s="59"/>
      <c r="N96" s="50"/>
      <c r="O96" s="50"/>
      <c r="P96" s="116">
        <f>P97+P305</f>
        <v>0</v>
      </c>
      <c r="Q96" s="50"/>
      <c r="R96" s="116">
        <f>R97+R305</f>
        <v>129.10018640999999</v>
      </c>
      <c r="S96" s="50"/>
      <c r="T96" s="117">
        <f>T97+T305</f>
        <v>34.934999999999995</v>
      </c>
      <c r="AT96" s="17" t="s">
        <v>71</v>
      </c>
      <c r="AU96" s="17" t="s">
        <v>125</v>
      </c>
      <c r="BK96" s="118">
        <f>BK97+BK305</f>
        <v>60000</v>
      </c>
    </row>
    <row r="97" spans="2:65" s="11" customFormat="1" ht="25.9" customHeight="1" x14ac:dyDescent="0.2">
      <c r="B97" s="119"/>
      <c r="D97" s="120" t="s">
        <v>71</v>
      </c>
      <c r="E97" s="121" t="s">
        <v>150</v>
      </c>
      <c r="F97" s="121" t="s">
        <v>151</v>
      </c>
      <c r="I97" s="122"/>
      <c r="J97" s="123">
        <f>BK97</f>
        <v>60000</v>
      </c>
      <c r="L97" s="119"/>
      <c r="M97" s="124"/>
      <c r="P97" s="125">
        <f>P98+P191+P201+P239+P283+P302</f>
        <v>0</v>
      </c>
      <c r="R97" s="125">
        <f>R98+R191+R201+R239+R283+R302</f>
        <v>129.10018640999999</v>
      </c>
      <c r="T97" s="126">
        <f>T98+T191+T201+T239+T283+T302</f>
        <v>34.934999999999995</v>
      </c>
      <c r="AR97" s="120" t="s">
        <v>79</v>
      </c>
      <c r="AT97" s="127" t="s">
        <v>71</v>
      </c>
      <c r="AU97" s="127" t="s">
        <v>72</v>
      </c>
      <c r="AY97" s="120" t="s">
        <v>152</v>
      </c>
      <c r="BK97" s="128">
        <f>BK98+BK191+BK201+BK239+BK283+BK302</f>
        <v>60000</v>
      </c>
    </row>
    <row r="98" spans="2:65" s="11" customFormat="1" ht="22.9" customHeight="1" x14ac:dyDescent="0.2">
      <c r="B98" s="119"/>
      <c r="D98" s="120" t="s">
        <v>71</v>
      </c>
      <c r="E98" s="129" t="s">
        <v>79</v>
      </c>
      <c r="F98" s="129" t="s">
        <v>153</v>
      </c>
      <c r="I98" s="122"/>
      <c r="J98" s="130">
        <f>BK98</f>
        <v>0</v>
      </c>
      <c r="L98" s="119"/>
      <c r="M98" s="124"/>
      <c r="P98" s="125">
        <f>SUM(P99:P190)</f>
        <v>0</v>
      </c>
      <c r="R98" s="125">
        <f>SUM(R99:R190)</f>
        <v>93.180250000000001</v>
      </c>
      <c r="T98" s="126">
        <f>SUM(T99:T190)</f>
        <v>34.934999999999995</v>
      </c>
      <c r="AR98" s="120" t="s">
        <v>79</v>
      </c>
      <c r="AT98" s="127" t="s">
        <v>71</v>
      </c>
      <c r="AU98" s="127" t="s">
        <v>79</v>
      </c>
      <c r="AY98" s="120" t="s">
        <v>152</v>
      </c>
      <c r="BK98" s="128">
        <f>SUM(BK99:BK190)</f>
        <v>0</v>
      </c>
    </row>
    <row r="99" spans="2:65" s="1" customFormat="1" ht="24.2" customHeight="1" x14ac:dyDescent="0.2">
      <c r="B99" s="32"/>
      <c r="C99" s="131" t="s">
        <v>79</v>
      </c>
      <c r="D99" s="131" t="s">
        <v>154</v>
      </c>
      <c r="E99" s="132" t="s">
        <v>641</v>
      </c>
      <c r="F99" s="133" t="s">
        <v>642</v>
      </c>
      <c r="G99" s="134" t="s">
        <v>407</v>
      </c>
      <c r="H99" s="135">
        <v>2</v>
      </c>
      <c r="I99" s="136"/>
      <c r="J99" s="137">
        <f>ROUND(I99*H99,2)</f>
        <v>0</v>
      </c>
      <c r="K99" s="133" t="s">
        <v>158</v>
      </c>
      <c r="L99" s="32"/>
      <c r="M99" s="138" t="s">
        <v>19</v>
      </c>
      <c r="N99" s="139" t="s">
        <v>43</v>
      </c>
      <c r="P99" s="140">
        <f>O99*H99</f>
        <v>0</v>
      </c>
      <c r="Q99" s="140">
        <v>0</v>
      </c>
      <c r="R99" s="140">
        <f>Q99*H99</f>
        <v>0</v>
      </c>
      <c r="S99" s="140">
        <v>0</v>
      </c>
      <c r="T99" s="141">
        <f>S99*H99</f>
        <v>0</v>
      </c>
      <c r="AR99" s="142" t="s">
        <v>159</v>
      </c>
      <c r="AT99" s="142" t="s">
        <v>154</v>
      </c>
      <c r="AU99" s="142" t="s">
        <v>81</v>
      </c>
      <c r="AY99" s="17" t="s">
        <v>152</v>
      </c>
      <c r="BE99" s="143">
        <f>IF(N99="základní",J99,0)</f>
        <v>0</v>
      </c>
      <c r="BF99" s="143">
        <f>IF(N99="snížená",J99,0)</f>
        <v>0</v>
      </c>
      <c r="BG99" s="143">
        <f>IF(N99="zákl. přenesená",J99,0)</f>
        <v>0</v>
      </c>
      <c r="BH99" s="143">
        <f>IF(N99="sníž. přenesená",J99,0)</f>
        <v>0</v>
      </c>
      <c r="BI99" s="143">
        <f>IF(N99="nulová",J99,0)</f>
        <v>0</v>
      </c>
      <c r="BJ99" s="17" t="s">
        <v>79</v>
      </c>
      <c r="BK99" s="143">
        <f>ROUND(I99*H99,2)</f>
        <v>0</v>
      </c>
      <c r="BL99" s="17" t="s">
        <v>159</v>
      </c>
      <c r="BM99" s="142" t="s">
        <v>643</v>
      </c>
    </row>
    <row r="100" spans="2:65" s="1" customFormat="1" x14ac:dyDescent="0.2">
      <c r="B100" s="32"/>
      <c r="D100" s="144" t="s">
        <v>161</v>
      </c>
      <c r="F100" s="145" t="s">
        <v>644</v>
      </c>
      <c r="I100" s="146"/>
      <c r="L100" s="32"/>
      <c r="M100" s="147"/>
      <c r="T100" s="53"/>
      <c r="AT100" s="17" t="s">
        <v>161</v>
      </c>
      <c r="AU100" s="17" t="s">
        <v>81</v>
      </c>
    </row>
    <row r="101" spans="2:65" s="1" customFormat="1" ht="16.5" customHeight="1" x14ac:dyDescent="0.2">
      <c r="B101" s="32"/>
      <c r="C101" s="131" t="s">
        <v>81</v>
      </c>
      <c r="D101" s="131" t="s">
        <v>154</v>
      </c>
      <c r="E101" s="132" t="s">
        <v>645</v>
      </c>
      <c r="F101" s="133" t="s">
        <v>646</v>
      </c>
      <c r="G101" s="134" t="s">
        <v>407</v>
      </c>
      <c r="H101" s="135">
        <v>2</v>
      </c>
      <c r="I101" s="136"/>
      <c r="J101" s="137">
        <f>ROUND(I101*H101,2)</f>
        <v>0</v>
      </c>
      <c r="K101" s="133" t="s">
        <v>158</v>
      </c>
      <c r="L101" s="32"/>
      <c r="M101" s="138" t="s">
        <v>19</v>
      </c>
      <c r="N101" s="139" t="s">
        <v>43</v>
      </c>
      <c r="P101" s="140">
        <f>O101*H101</f>
        <v>0</v>
      </c>
      <c r="Q101" s="140">
        <v>0</v>
      </c>
      <c r="R101" s="140">
        <f>Q101*H101</f>
        <v>0</v>
      </c>
      <c r="S101" s="140">
        <v>0</v>
      </c>
      <c r="T101" s="141">
        <f>S101*H101</f>
        <v>0</v>
      </c>
      <c r="AR101" s="142" t="s">
        <v>159</v>
      </c>
      <c r="AT101" s="142" t="s">
        <v>154</v>
      </c>
      <c r="AU101" s="142" t="s">
        <v>81</v>
      </c>
      <c r="AY101" s="17" t="s">
        <v>152</v>
      </c>
      <c r="BE101" s="143">
        <f>IF(N101="základní",J101,0)</f>
        <v>0</v>
      </c>
      <c r="BF101" s="143">
        <f>IF(N101="snížená",J101,0)</f>
        <v>0</v>
      </c>
      <c r="BG101" s="143">
        <f>IF(N101="zákl. přenesená",J101,0)</f>
        <v>0</v>
      </c>
      <c r="BH101" s="143">
        <f>IF(N101="sníž. přenesená",J101,0)</f>
        <v>0</v>
      </c>
      <c r="BI101" s="143">
        <f>IF(N101="nulová",J101,0)</f>
        <v>0</v>
      </c>
      <c r="BJ101" s="17" t="s">
        <v>79</v>
      </c>
      <c r="BK101" s="143">
        <f>ROUND(I101*H101,2)</f>
        <v>0</v>
      </c>
      <c r="BL101" s="17" t="s">
        <v>159</v>
      </c>
      <c r="BM101" s="142" t="s">
        <v>647</v>
      </c>
    </row>
    <row r="102" spans="2:65" s="1" customFormat="1" x14ac:dyDescent="0.2">
      <c r="B102" s="32"/>
      <c r="D102" s="144" t="s">
        <v>161</v>
      </c>
      <c r="F102" s="145" t="s">
        <v>648</v>
      </c>
      <c r="I102" s="146"/>
      <c r="L102" s="32"/>
      <c r="M102" s="147"/>
      <c r="T102" s="53"/>
      <c r="AT102" s="17" t="s">
        <v>161</v>
      </c>
      <c r="AU102" s="17" t="s">
        <v>81</v>
      </c>
    </row>
    <row r="103" spans="2:65" s="1" customFormat="1" ht="33" customHeight="1" x14ac:dyDescent="0.2">
      <c r="B103" s="32"/>
      <c r="C103" s="131" t="s">
        <v>170</v>
      </c>
      <c r="D103" s="131" t="s">
        <v>154</v>
      </c>
      <c r="E103" s="132" t="s">
        <v>155</v>
      </c>
      <c r="F103" s="133" t="s">
        <v>156</v>
      </c>
      <c r="G103" s="134" t="s">
        <v>157</v>
      </c>
      <c r="H103" s="135">
        <v>45</v>
      </c>
      <c r="I103" s="136"/>
      <c r="J103" s="137">
        <f>ROUND(I103*H103,2)</f>
        <v>0</v>
      </c>
      <c r="K103" s="133" t="s">
        <v>158</v>
      </c>
      <c r="L103" s="32"/>
      <c r="M103" s="138" t="s">
        <v>19</v>
      </c>
      <c r="N103" s="139" t="s">
        <v>43</v>
      </c>
      <c r="P103" s="140">
        <f>O103*H103</f>
        <v>0</v>
      </c>
      <c r="Q103" s="140">
        <v>0</v>
      </c>
      <c r="R103" s="140">
        <f>Q103*H103</f>
        <v>0</v>
      </c>
      <c r="S103" s="140">
        <v>0.28999999999999998</v>
      </c>
      <c r="T103" s="141">
        <f>S103*H103</f>
        <v>13.049999999999999</v>
      </c>
      <c r="AR103" s="142" t="s">
        <v>159</v>
      </c>
      <c r="AT103" s="142" t="s">
        <v>154</v>
      </c>
      <c r="AU103" s="142" t="s">
        <v>81</v>
      </c>
      <c r="AY103" s="17" t="s">
        <v>152</v>
      </c>
      <c r="BE103" s="143">
        <f>IF(N103="základní",J103,0)</f>
        <v>0</v>
      </c>
      <c r="BF103" s="143">
        <f>IF(N103="snížená",J103,0)</f>
        <v>0</v>
      </c>
      <c r="BG103" s="143">
        <f>IF(N103="zákl. přenesená",J103,0)</f>
        <v>0</v>
      </c>
      <c r="BH103" s="143">
        <f>IF(N103="sníž. přenesená",J103,0)</f>
        <v>0</v>
      </c>
      <c r="BI103" s="143">
        <f>IF(N103="nulová",J103,0)</f>
        <v>0</v>
      </c>
      <c r="BJ103" s="17" t="s">
        <v>79</v>
      </c>
      <c r="BK103" s="143">
        <f>ROUND(I103*H103,2)</f>
        <v>0</v>
      </c>
      <c r="BL103" s="17" t="s">
        <v>159</v>
      </c>
      <c r="BM103" s="142" t="s">
        <v>649</v>
      </c>
    </row>
    <row r="104" spans="2:65" s="1" customFormat="1" x14ac:dyDescent="0.2">
      <c r="B104" s="32"/>
      <c r="D104" s="144" t="s">
        <v>161</v>
      </c>
      <c r="F104" s="145" t="s">
        <v>162</v>
      </c>
      <c r="I104" s="146"/>
      <c r="L104" s="32"/>
      <c r="M104" s="147"/>
      <c r="T104" s="53"/>
      <c r="AT104" s="17" t="s">
        <v>161</v>
      </c>
      <c r="AU104" s="17" t="s">
        <v>81</v>
      </c>
    </row>
    <row r="105" spans="2:65" s="12" customFormat="1" x14ac:dyDescent="0.2">
      <c r="B105" s="148"/>
      <c r="D105" s="149" t="s">
        <v>163</v>
      </c>
      <c r="E105" s="150" t="s">
        <v>19</v>
      </c>
      <c r="F105" s="151" t="s">
        <v>650</v>
      </c>
      <c r="H105" s="150" t="s">
        <v>19</v>
      </c>
      <c r="I105" s="152"/>
      <c r="L105" s="148"/>
      <c r="M105" s="153"/>
      <c r="T105" s="154"/>
      <c r="AT105" s="150" t="s">
        <v>163</v>
      </c>
      <c r="AU105" s="150" t="s">
        <v>81</v>
      </c>
      <c r="AV105" s="12" t="s">
        <v>79</v>
      </c>
      <c r="AW105" s="12" t="s">
        <v>33</v>
      </c>
      <c r="AX105" s="12" t="s">
        <v>72</v>
      </c>
      <c r="AY105" s="150" t="s">
        <v>152</v>
      </c>
    </row>
    <row r="106" spans="2:65" s="13" customFormat="1" x14ac:dyDescent="0.2">
      <c r="B106" s="155"/>
      <c r="D106" s="149" t="s">
        <v>163</v>
      </c>
      <c r="E106" s="156" t="s">
        <v>19</v>
      </c>
      <c r="F106" s="157" t="s">
        <v>423</v>
      </c>
      <c r="H106" s="158">
        <v>45</v>
      </c>
      <c r="I106" s="159"/>
      <c r="L106" s="155"/>
      <c r="M106" s="160"/>
      <c r="T106" s="161"/>
      <c r="AT106" s="156" t="s">
        <v>163</v>
      </c>
      <c r="AU106" s="156" t="s">
        <v>81</v>
      </c>
      <c r="AV106" s="13" t="s">
        <v>81</v>
      </c>
      <c r="AW106" s="13" t="s">
        <v>33</v>
      </c>
      <c r="AX106" s="13" t="s">
        <v>79</v>
      </c>
      <c r="AY106" s="156" t="s">
        <v>152</v>
      </c>
    </row>
    <row r="107" spans="2:65" s="1" customFormat="1" ht="24.2" customHeight="1" x14ac:dyDescent="0.2">
      <c r="B107" s="32"/>
      <c r="C107" s="131" t="s">
        <v>159</v>
      </c>
      <c r="D107" s="131" t="s">
        <v>154</v>
      </c>
      <c r="E107" s="132" t="s">
        <v>651</v>
      </c>
      <c r="F107" s="133" t="s">
        <v>652</v>
      </c>
      <c r="G107" s="134" t="s">
        <v>157</v>
      </c>
      <c r="H107" s="135">
        <v>45</v>
      </c>
      <c r="I107" s="136"/>
      <c r="J107" s="137">
        <f>ROUND(I107*H107,2)</f>
        <v>0</v>
      </c>
      <c r="K107" s="133" t="s">
        <v>158</v>
      </c>
      <c r="L107" s="32"/>
      <c r="M107" s="138" t="s">
        <v>19</v>
      </c>
      <c r="N107" s="139" t="s">
        <v>43</v>
      </c>
      <c r="P107" s="140">
        <f>O107*H107</f>
        <v>0</v>
      </c>
      <c r="Q107" s="140">
        <v>0</v>
      </c>
      <c r="R107" s="140">
        <f>Q107*H107</f>
        <v>0</v>
      </c>
      <c r="S107" s="140">
        <v>0.32500000000000001</v>
      </c>
      <c r="T107" s="141">
        <f>S107*H107</f>
        <v>14.625</v>
      </c>
      <c r="AR107" s="142" t="s">
        <v>159</v>
      </c>
      <c r="AT107" s="142" t="s">
        <v>154</v>
      </c>
      <c r="AU107" s="142" t="s">
        <v>81</v>
      </c>
      <c r="AY107" s="17" t="s">
        <v>152</v>
      </c>
      <c r="BE107" s="143">
        <f>IF(N107="základní",J107,0)</f>
        <v>0</v>
      </c>
      <c r="BF107" s="143">
        <f>IF(N107="snížená",J107,0)</f>
        <v>0</v>
      </c>
      <c r="BG107" s="143">
        <f>IF(N107="zákl. přenesená",J107,0)</f>
        <v>0</v>
      </c>
      <c r="BH107" s="143">
        <f>IF(N107="sníž. přenesená",J107,0)</f>
        <v>0</v>
      </c>
      <c r="BI107" s="143">
        <f>IF(N107="nulová",J107,0)</f>
        <v>0</v>
      </c>
      <c r="BJ107" s="17" t="s">
        <v>79</v>
      </c>
      <c r="BK107" s="143">
        <f>ROUND(I107*H107,2)</f>
        <v>0</v>
      </c>
      <c r="BL107" s="17" t="s">
        <v>159</v>
      </c>
      <c r="BM107" s="142" t="s">
        <v>653</v>
      </c>
    </row>
    <row r="108" spans="2:65" s="1" customFormat="1" x14ac:dyDescent="0.2">
      <c r="B108" s="32"/>
      <c r="D108" s="144" t="s">
        <v>161</v>
      </c>
      <c r="F108" s="145" t="s">
        <v>654</v>
      </c>
      <c r="I108" s="146"/>
      <c r="L108" s="32"/>
      <c r="M108" s="147"/>
      <c r="T108" s="53"/>
      <c r="AT108" s="17" t="s">
        <v>161</v>
      </c>
      <c r="AU108" s="17" t="s">
        <v>81</v>
      </c>
    </row>
    <row r="109" spans="2:65" s="12" customFormat="1" x14ac:dyDescent="0.2">
      <c r="B109" s="148"/>
      <c r="D109" s="149" t="s">
        <v>163</v>
      </c>
      <c r="E109" s="150" t="s">
        <v>19</v>
      </c>
      <c r="F109" s="151" t="s">
        <v>650</v>
      </c>
      <c r="H109" s="150" t="s">
        <v>19</v>
      </c>
      <c r="I109" s="152"/>
      <c r="L109" s="148"/>
      <c r="M109" s="153"/>
      <c r="T109" s="154"/>
      <c r="AT109" s="150" t="s">
        <v>163</v>
      </c>
      <c r="AU109" s="150" t="s">
        <v>81</v>
      </c>
      <c r="AV109" s="12" t="s">
        <v>79</v>
      </c>
      <c r="AW109" s="12" t="s">
        <v>33</v>
      </c>
      <c r="AX109" s="12" t="s">
        <v>72</v>
      </c>
      <c r="AY109" s="150" t="s">
        <v>152</v>
      </c>
    </row>
    <row r="110" spans="2:65" s="13" customFormat="1" x14ac:dyDescent="0.2">
      <c r="B110" s="155"/>
      <c r="D110" s="149" t="s">
        <v>163</v>
      </c>
      <c r="E110" s="156" t="s">
        <v>19</v>
      </c>
      <c r="F110" s="157" t="s">
        <v>423</v>
      </c>
      <c r="H110" s="158">
        <v>45</v>
      </c>
      <c r="I110" s="159"/>
      <c r="L110" s="155"/>
      <c r="M110" s="160"/>
      <c r="T110" s="161"/>
      <c r="AT110" s="156" t="s">
        <v>163</v>
      </c>
      <c r="AU110" s="156" t="s">
        <v>81</v>
      </c>
      <c r="AV110" s="13" t="s">
        <v>81</v>
      </c>
      <c r="AW110" s="13" t="s">
        <v>33</v>
      </c>
      <c r="AX110" s="13" t="s">
        <v>79</v>
      </c>
      <c r="AY110" s="156" t="s">
        <v>152</v>
      </c>
    </row>
    <row r="111" spans="2:65" s="1" customFormat="1" ht="24.2" customHeight="1" x14ac:dyDescent="0.2">
      <c r="B111" s="32"/>
      <c r="C111" s="131" t="s">
        <v>183</v>
      </c>
      <c r="D111" s="131" t="s">
        <v>154</v>
      </c>
      <c r="E111" s="132" t="s">
        <v>171</v>
      </c>
      <c r="F111" s="133" t="s">
        <v>172</v>
      </c>
      <c r="G111" s="134" t="s">
        <v>157</v>
      </c>
      <c r="H111" s="135">
        <v>10</v>
      </c>
      <c r="I111" s="136"/>
      <c r="J111" s="137">
        <f>ROUND(I111*H111,2)</f>
        <v>0</v>
      </c>
      <c r="K111" s="133" t="s">
        <v>158</v>
      </c>
      <c r="L111" s="32"/>
      <c r="M111" s="138" t="s">
        <v>19</v>
      </c>
      <c r="N111" s="139" t="s">
        <v>43</v>
      </c>
      <c r="P111" s="140">
        <f>O111*H111</f>
        <v>0</v>
      </c>
      <c r="Q111" s="140">
        <v>0</v>
      </c>
      <c r="R111" s="140">
        <f>Q111*H111</f>
        <v>0</v>
      </c>
      <c r="S111" s="140">
        <v>0.316</v>
      </c>
      <c r="T111" s="141">
        <f>S111*H111</f>
        <v>3.16</v>
      </c>
      <c r="AR111" s="142" t="s">
        <v>159</v>
      </c>
      <c r="AT111" s="142" t="s">
        <v>154</v>
      </c>
      <c r="AU111" s="142" t="s">
        <v>81</v>
      </c>
      <c r="AY111" s="17" t="s">
        <v>152</v>
      </c>
      <c r="BE111" s="143">
        <f>IF(N111="základní",J111,0)</f>
        <v>0</v>
      </c>
      <c r="BF111" s="143">
        <f>IF(N111="snížená",J111,0)</f>
        <v>0</v>
      </c>
      <c r="BG111" s="143">
        <f>IF(N111="zákl. přenesená",J111,0)</f>
        <v>0</v>
      </c>
      <c r="BH111" s="143">
        <f>IF(N111="sníž. přenesená",J111,0)</f>
        <v>0</v>
      </c>
      <c r="BI111" s="143">
        <f>IF(N111="nulová",J111,0)</f>
        <v>0</v>
      </c>
      <c r="BJ111" s="17" t="s">
        <v>79</v>
      </c>
      <c r="BK111" s="143">
        <f>ROUND(I111*H111,2)</f>
        <v>0</v>
      </c>
      <c r="BL111" s="17" t="s">
        <v>159</v>
      </c>
      <c r="BM111" s="142" t="s">
        <v>655</v>
      </c>
    </row>
    <row r="112" spans="2:65" s="1" customFormat="1" x14ac:dyDescent="0.2">
      <c r="B112" s="32"/>
      <c r="D112" s="144" t="s">
        <v>161</v>
      </c>
      <c r="F112" s="145" t="s">
        <v>174</v>
      </c>
      <c r="I112" s="146"/>
      <c r="L112" s="32"/>
      <c r="M112" s="147"/>
      <c r="T112" s="53"/>
      <c r="AT112" s="17" t="s">
        <v>161</v>
      </c>
      <c r="AU112" s="17" t="s">
        <v>81</v>
      </c>
    </row>
    <row r="113" spans="2:65" s="12" customFormat="1" x14ac:dyDescent="0.2">
      <c r="B113" s="148"/>
      <c r="D113" s="149" t="s">
        <v>163</v>
      </c>
      <c r="E113" s="150" t="s">
        <v>19</v>
      </c>
      <c r="F113" s="151" t="s">
        <v>175</v>
      </c>
      <c r="H113" s="150" t="s">
        <v>19</v>
      </c>
      <c r="I113" s="152"/>
      <c r="L113" s="148"/>
      <c r="M113" s="153"/>
      <c r="T113" s="154"/>
      <c r="AT113" s="150" t="s">
        <v>163</v>
      </c>
      <c r="AU113" s="150" t="s">
        <v>81</v>
      </c>
      <c r="AV113" s="12" t="s">
        <v>79</v>
      </c>
      <c r="AW113" s="12" t="s">
        <v>33</v>
      </c>
      <c r="AX113" s="12" t="s">
        <v>72</v>
      </c>
      <c r="AY113" s="150" t="s">
        <v>152</v>
      </c>
    </row>
    <row r="114" spans="2:65" s="13" customFormat="1" x14ac:dyDescent="0.2">
      <c r="B114" s="155"/>
      <c r="D114" s="149" t="s">
        <v>163</v>
      </c>
      <c r="E114" s="156" t="s">
        <v>19</v>
      </c>
      <c r="F114" s="157" t="s">
        <v>656</v>
      </c>
      <c r="H114" s="158">
        <v>10</v>
      </c>
      <c r="I114" s="159"/>
      <c r="L114" s="155"/>
      <c r="M114" s="160"/>
      <c r="T114" s="161"/>
      <c r="AT114" s="156" t="s">
        <v>163</v>
      </c>
      <c r="AU114" s="156" t="s">
        <v>81</v>
      </c>
      <c r="AV114" s="13" t="s">
        <v>81</v>
      </c>
      <c r="AW114" s="13" t="s">
        <v>33</v>
      </c>
      <c r="AX114" s="13" t="s">
        <v>79</v>
      </c>
      <c r="AY114" s="156" t="s">
        <v>152</v>
      </c>
    </row>
    <row r="115" spans="2:65" s="1" customFormat="1" ht="24.2" customHeight="1" x14ac:dyDescent="0.2">
      <c r="B115" s="32"/>
      <c r="C115" s="131" t="s">
        <v>195</v>
      </c>
      <c r="D115" s="131" t="s">
        <v>154</v>
      </c>
      <c r="E115" s="132" t="s">
        <v>177</v>
      </c>
      <c r="F115" s="133" t="s">
        <v>178</v>
      </c>
      <c r="G115" s="134" t="s">
        <v>179</v>
      </c>
      <c r="H115" s="135">
        <v>20</v>
      </c>
      <c r="I115" s="136"/>
      <c r="J115" s="137">
        <f>ROUND(I115*H115,2)</f>
        <v>0</v>
      </c>
      <c r="K115" s="133" t="s">
        <v>158</v>
      </c>
      <c r="L115" s="32"/>
      <c r="M115" s="138" t="s">
        <v>19</v>
      </c>
      <c r="N115" s="139" t="s">
        <v>43</v>
      </c>
      <c r="P115" s="140">
        <f>O115*H115</f>
        <v>0</v>
      </c>
      <c r="Q115" s="140">
        <v>0</v>
      </c>
      <c r="R115" s="140">
        <f>Q115*H115</f>
        <v>0</v>
      </c>
      <c r="S115" s="140">
        <v>0.20499999999999999</v>
      </c>
      <c r="T115" s="141">
        <f>S115*H115</f>
        <v>4.0999999999999996</v>
      </c>
      <c r="AR115" s="142" t="s">
        <v>159</v>
      </c>
      <c r="AT115" s="142" t="s">
        <v>154</v>
      </c>
      <c r="AU115" s="142" t="s">
        <v>81</v>
      </c>
      <c r="AY115" s="17" t="s">
        <v>152</v>
      </c>
      <c r="BE115" s="143">
        <f>IF(N115="základní",J115,0)</f>
        <v>0</v>
      </c>
      <c r="BF115" s="143">
        <f>IF(N115="snížená",J115,0)</f>
        <v>0</v>
      </c>
      <c r="BG115" s="143">
        <f>IF(N115="zákl. přenesená",J115,0)</f>
        <v>0</v>
      </c>
      <c r="BH115" s="143">
        <f>IF(N115="sníž. přenesená",J115,0)</f>
        <v>0</v>
      </c>
      <c r="BI115" s="143">
        <f>IF(N115="nulová",J115,0)</f>
        <v>0</v>
      </c>
      <c r="BJ115" s="17" t="s">
        <v>79</v>
      </c>
      <c r="BK115" s="143">
        <f>ROUND(I115*H115,2)</f>
        <v>0</v>
      </c>
      <c r="BL115" s="17" t="s">
        <v>159</v>
      </c>
      <c r="BM115" s="142" t="s">
        <v>657</v>
      </c>
    </row>
    <row r="116" spans="2:65" s="1" customFormat="1" x14ac:dyDescent="0.2">
      <c r="B116" s="32"/>
      <c r="D116" s="144" t="s">
        <v>161</v>
      </c>
      <c r="F116" s="145" t="s">
        <v>181</v>
      </c>
      <c r="I116" s="146"/>
      <c r="L116" s="32"/>
      <c r="M116" s="147"/>
      <c r="T116" s="53"/>
      <c r="AT116" s="17" t="s">
        <v>161</v>
      </c>
      <c r="AU116" s="17" t="s">
        <v>81</v>
      </c>
    </row>
    <row r="117" spans="2:65" s="13" customFormat="1" x14ac:dyDescent="0.2">
      <c r="B117" s="155"/>
      <c r="D117" s="149" t="s">
        <v>163</v>
      </c>
      <c r="E117" s="156" t="s">
        <v>19</v>
      </c>
      <c r="F117" s="157" t="s">
        <v>285</v>
      </c>
      <c r="H117" s="158">
        <v>20</v>
      </c>
      <c r="I117" s="159"/>
      <c r="L117" s="155"/>
      <c r="M117" s="160"/>
      <c r="T117" s="161"/>
      <c r="AT117" s="156" t="s">
        <v>163</v>
      </c>
      <c r="AU117" s="156" t="s">
        <v>81</v>
      </c>
      <c r="AV117" s="13" t="s">
        <v>81</v>
      </c>
      <c r="AW117" s="13" t="s">
        <v>33</v>
      </c>
      <c r="AX117" s="13" t="s">
        <v>79</v>
      </c>
      <c r="AY117" s="156" t="s">
        <v>152</v>
      </c>
    </row>
    <row r="118" spans="2:65" s="1" customFormat="1" ht="16.5" customHeight="1" x14ac:dyDescent="0.2">
      <c r="B118" s="32"/>
      <c r="C118" s="131" t="s">
        <v>202</v>
      </c>
      <c r="D118" s="131" t="s">
        <v>154</v>
      </c>
      <c r="E118" s="132" t="s">
        <v>525</v>
      </c>
      <c r="F118" s="133" t="s">
        <v>526</v>
      </c>
      <c r="G118" s="134" t="s">
        <v>157</v>
      </c>
      <c r="H118" s="135">
        <v>40</v>
      </c>
      <c r="I118" s="136"/>
      <c r="J118" s="137">
        <f>ROUND(I118*H118,2)</f>
        <v>0</v>
      </c>
      <c r="K118" s="133" t="s">
        <v>158</v>
      </c>
      <c r="L118" s="32"/>
      <c r="M118" s="138" t="s">
        <v>19</v>
      </c>
      <c r="N118" s="139" t="s">
        <v>43</v>
      </c>
      <c r="P118" s="140">
        <f>O118*H118</f>
        <v>0</v>
      </c>
      <c r="Q118" s="140">
        <v>0</v>
      </c>
      <c r="R118" s="140">
        <f>Q118*H118</f>
        <v>0</v>
      </c>
      <c r="S118" s="140">
        <v>0</v>
      </c>
      <c r="T118" s="141">
        <f>S118*H118</f>
        <v>0</v>
      </c>
      <c r="AR118" s="142" t="s">
        <v>159</v>
      </c>
      <c r="AT118" s="142" t="s">
        <v>154</v>
      </c>
      <c r="AU118" s="142" t="s">
        <v>81</v>
      </c>
      <c r="AY118" s="17" t="s">
        <v>152</v>
      </c>
      <c r="BE118" s="143">
        <f>IF(N118="základní",J118,0)</f>
        <v>0</v>
      </c>
      <c r="BF118" s="143">
        <f>IF(N118="snížená",J118,0)</f>
        <v>0</v>
      </c>
      <c r="BG118" s="143">
        <f>IF(N118="zákl. přenesená",J118,0)</f>
        <v>0</v>
      </c>
      <c r="BH118" s="143">
        <f>IF(N118="sníž. přenesená",J118,0)</f>
        <v>0</v>
      </c>
      <c r="BI118" s="143">
        <f>IF(N118="nulová",J118,0)</f>
        <v>0</v>
      </c>
      <c r="BJ118" s="17" t="s">
        <v>79</v>
      </c>
      <c r="BK118" s="143">
        <f>ROUND(I118*H118,2)</f>
        <v>0</v>
      </c>
      <c r="BL118" s="17" t="s">
        <v>159</v>
      </c>
      <c r="BM118" s="142" t="s">
        <v>658</v>
      </c>
    </row>
    <row r="119" spans="2:65" s="1" customFormat="1" x14ac:dyDescent="0.2">
      <c r="B119" s="32"/>
      <c r="D119" s="144" t="s">
        <v>161</v>
      </c>
      <c r="F119" s="145" t="s">
        <v>528</v>
      </c>
      <c r="I119" s="146"/>
      <c r="L119" s="32"/>
      <c r="M119" s="147"/>
      <c r="T119" s="53"/>
      <c r="AT119" s="17" t="s">
        <v>161</v>
      </c>
      <c r="AU119" s="17" t="s">
        <v>81</v>
      </c>
    </row>
    <row r="120" spans="2:65" s="13" customFormat="1" x14ac:dyDescent="0.2">
      <c r="B120" s="155"/>
      <c r="D120" s="149" t="s">
        <v>163</v>
      </c>
      <c r="E120" s="156" t="s">
        <v>19</v>
      </c>
      <c r="F120" s="157" t="s">
        <v>397</v>
      </c>
      <c r="H120" s="158">
        <v>40</v>
      </c>
      <c r="I120" s="159"/>
      <c r="L120" s="155"/>
      <c r="M120" s="160"/>
      <c r="T120" s="161"/>
      <c r="AT120" s="156" t="s">
        <v>163</v>
      </c>
      <c r="AU120" s="156" t="s">
        <v>81</v>
      </c>
      <c r="AV120" s="13" t="s">
        <v>81</v>
      </c>
      <c r="AW120" s="13" t="s">
        <v>33</v>
      </c>
      <c r="AX120" s="13" t="s">
        <v>79</v>
      </c>
      <c r="AY120" s="156" t="s">
        <v>152</v>
      </c>
    </row>
    <row r="121" spans="2:65" s="1" customFormat="1" ht="21.75" customHeight="1" x14ac:dyDescent="0.2">
      <c r="B121" s="32"/>
      <c r="C121" s="131" t="s">
        <v>208</v>
      </c>
      <c r="D121" s="131" t="s">
        <v>154</v>
      </c>
      <c r="E121" s="132" t="s">
        <v>659</v>
      </c>
      <c r="F121" s="133" t="s">
        <v>660</v>
      </c>
      <c r="G121" s="134" t="s">
        <v>186</v>
      </c>
      <c r="H121" s="135">
        <v>51.15</v>
      </c>
      <c r="I121" s="136"/>
      <c r="J121" s="137">
        <f>ROUND(I121*H121,2)</f>
        <v>0</v>
      </c>
      <c r="K121" s="133" t="s">
        <v>158</v>
      </c>
      <c r="L121" s="32"/>
      <c r="M121" s="138" t="s">
        <v>19</v>
      </c>
      <c r="N121" s="139" t="s">
        <v>43</v>
      </c>
      <c r="P121" s="140">
        <f>O121*H121</f>
        <v>0</v>
      </c>
      <c r="Q121" s="140">
        <v>0</v>
      </c>
      <c r="R121" s="140">
        <f>Q121*H121</f>
        <v>0</v>
      </c>
      <c r="S121" s="140">
        <v>0</v>
      </c>
      <c r="T121" s="141">
        <f>S121*H121</f>
        <v>0</v>
      </c>
      <c r="AR121" s="142" t="s">
        <v>159</v>
      </c>
      <c r="AT121" s="142" t="s">
        <v>154</v>
      </c>
      <c r="AU121" s="142" t="s">
        <v>81</v>
      </c>
      <c r="AY121" s="17" t="s">
        <v>152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7" t="s">
        <v>79</v>
      </c>
      <c r="BK121" s="143">
        <f>ROUND(I121*H121,2)</f>
        <v>0</v>
      </c>
      <c r="BL121" s="17" t="s">
        <v>159</v>
      </c>
      <c r="BM121" s="142" t="s">
        <v>661</v>
      </c>
    </row>
    <row r="122" spans="2:65" s="1" customFormat="1" x14ac:dyDescent="0.2">
      <c r="B122" s="32"/>
      <c r="D122" s="144" t="s">
        <v>161</v>
      </c>
      <c r="F122" s="145" t="s">
        <v>662</v>
      </c>
      <c r="I122" s="146"/>
      <c r="L122" s="32"/>
      <c r="M122" s="147"/>
      <c r="T122" s="53"/>
      <c r="AT122" s="17" t="s">
        <v>161</v>
      </c>
      <c r="AU122" s="17" t="s">
        <v>81</v>
      </c>
    </row>
    <row r="123" spans="2:65" s="12" customFormat="1" x14ac:dyDescent="0.2">
      <c r="B123" s="148"/>
      <c r="D123" s="149" t="s">
        <v>163</v>
      </c>
      <c r="E123" s="150" t="s">
        <v>19</v>
      </c>
      <c r="F123" s="151" t="s">
        <v>534</v>
      </c>
      <c r="H123" s="150" t="s">
        <v>19</v>
      </c>
      <c r="I123" s="152"/>
      <c r="L123" s="148"/>
      <c r="M123" s="153"/>
      <c r="T123" s="154"/>
      <c r="AT123" s="150" t="s">
        <v>163</v>
      </c>
      <c r="AU123" s="150" t="s">
        <v>81</v>
      </c>
      <c r="AV123" s="12" t="s">
        <v>79</v>
      </c>
      <c r="AW123" s="12" t="s">
        <v>33</v>
      </c>
      <c r="AX123" s="12" t="s">
        <v>72</v>
      </c>
      <c r="AY123" s="150" t="s">
        <v>152</v>
      </c>
    </row>
    <row r="124" spans="2:65" s="13" customFormat="1" x14ac:dyDescent="0.2">
      <c r="B124" s="155"/>
      <c r="D124" s="149" t="s">
        <v>163</v>
      </c>
      <c r="E124" s="156" t="s">
        <v>19</v>
      </c>
      <c r="F124" s="157" t="s">
        <v>663</v>
      </c>
      <c r="H124" s="158">
        <v>14.7</v>
      </c>
      <c r="I124" s="159"/>
      <c r="L124" s="155"/>
      <c r="M124" s="160"/>
      <c r="T124" s="161"/>
      <c r="AT124" s="156" t="s">
        <v>163</v>
      </c>
      <c r="AU124" s="156" t="s">
        <v>81</v>
      </c>
      <c r="AV124" s="13" t="s">
        <v>81</v>
      </c>
      <c r="AW124" s="13" t="s">
        <v>33</v>
      </c>
      <c r="AX124" s="13" t="s">
        <v>72</v>
      </c>
      <c r="AY124" s="156" t="s">
        <v>152</v>
      </c>
    </row>
    <row r="125" spans="2:65" s="12" customFormat="1" x14ac:dyDescent="0.2">
      <c r="B125" s="148"/>
      <c r="D125" s="149" t="s">
        <v>163</v>
      </c>
      <c r="E125" s="150" t="s">
        <v>19</v>
      </c>
      <c r="F125" s="151" t="s">
        <v>189</v>
      </c>
      <c r="H125" s="150" t="s">
        <v>19</v>
      </c>
      <c r="I125" s="152"/>
      <c r="L125" s="148"/>
      <c r="M125" s="153"/>
      <c r="T125" s="154"/>
      <c r="AT125" s="150" t="s">
        <v>163</v>
      </c>
      <c r="AU125" s="150" t="s">
        <v>81</v>
      </c>
      <c r="AV125" s="12" t="s">
        <v>79</v>
      </c>
      <c r="AW125" s="12" t="s">
        <v>33</v>
      </c>
      <c r="AX125" s="12" t="s">
        <v>72</v>
      </c>
      <c r="AY125" s="150" t="s">
        <v>152</v>
      </c>
    </row>
    <row r="126" spans="2:65" s="13" customFormat="1" x14ac:dyDescent="0.2">
      <c r="B126" s="155"/>
      <c r="D126" s="149" t="s">
        <v>163</v>
      </c>
      <c r="E126" s="156" t="s">
        <v>19</v>
      </c>
      <c r="F126" s="157" t="s">
        <v>664</v>
      </c>
      <c r="H126" s="158">
        <v>1</v>
      </c>
      <c r="I126" s="159"/>
      <c r="L126" s="155"/>
      <c r="M126" s="160"/>
      <c r="T126" s="161"/>
      <c r="AT126" s="156" t="s">
        <v>163</v>
      </c>
      <c r="AU126" s="156" t="s">
        <v>81</v>
      </c>
      <c r="AV126" s="13" t="s">
        <v>81</v>
      </c>
      <c r="AW126" s="13" t="s">
        <v>33</v>
      </c>
      <c r="AX126" s="13" t="s">
        <v>72</v>
      </c>
      <c r="AY126" s="156" t="s">
        <v>152</v>
      </c>
    </row>
    <row r="127" spans="2:65" s="12" customFormat="1" x14ac:dyDescent="0.2">
      <c r="B127" s="148"/>
      <c r="D127" s="149" t="s">
        <v>163</v>
      </c>
      <c r="E127" s="150" t="s">
        <v>19</v>
      </c>
      <c r="F127" s="151" t="s">
        <v>191</v>
      </c>
      <c r="H127" s="150" t="s">
        <v>19</v>
      </c>
      <c r="I127" s="152"/>
      <c r="L127" s="148"/>
      <c r="M127" s="153"/>
      <c r="T127" s="154"/>
      <c r="AT127" s="150" t="s">
        <v>163</v>
      </c>
      <c r="AU127" s="150" t="s">
        <v>81</v>
      </c>
      <c r="AV127" s="12" t="s">
        <v>79</v>
      </c>
      <c r="AW127" s="12" t="s">
        <v>33</v>
      </c>
      <c r="AX127" s="12" t="s">
        <v>72</v>
      </c>
      <c r="AY127" s="150" t="s">
        <v>152</v>
      </c>
    </row>
    <row r="128" spans="2:65" s="12" customFormat="1" x14ac:dyDescent="0.2">
      <c r="B128" s="148"/>
      <c r="D128" s="149" t="s">
        <v>163</v>
      </c>
      <c r="E128" s="150" t="s">
        <v>19</v>
      </c>
      <c r="F128" s="151" t="s">
        <v>192</v>
      </c>
      <c r="H128" s="150" t="s">
        <v>19</v>
      </c>
      <c r="I128" s="152"/>
      <c r="L128" s="148"/>
      <c r="M128" s="153"/>
      <c r="T128" s="154"/>
      <c r="AT128" s="150" t="s">
        <v>163</v>
      </c>
      <c r="AU128" s="150" t="s">
        <v>81</v>
      </c>
      <c r="AV128" s="12" t="s">
        <v>79</v>
      </c>
      <c r="AW128" s="12" t="s">
        <v>33</v>
      </c>
      <c r="AX128" s="12" t="s">
        <v>72</v>
      </c>
      <c r="AY128" s="150" t="s">
        <v>152</v>
      </c>
    </row>
    <row r="129" spans="2:65" s="13" customFormat="1" x14ac:dyDescent="0.2">
      <c r="B129" s="155"/>
      <c r="D129" s="149" t="s">
        <v>163</v>
      </c>
      <c r="E129" s="156" t="s">
        <v>19</v>
      </c>
      <c r="F129" s="157" t="s">
        <v>665</v>
      </c>
      <c r="H129" s="158">
        <v>35.450000000000003</v>
      </c>
      <c r="I129" s="159"/>
      <c r="L129" s="155"/>
      <c r="M129" s="160"/>
      <c r="T129" s="161"/>
      <c r="AT129" s="156" t="s">
        <v>163</v>
      </c>
      <c r="AU129" s="156" t="s">
        <v>81</v>
      </c>
      <c r="AV129" s="13" t="s">
        <v>81</v>
      </c>
      <c r="AW129" s="13" t="s">
        <v>33</v>
      </c>
      <c r="AX129" s="13" t="s">
        <v>72</v>
      </c>
      <c r="AY129" s="156" t="s">
        <v>152</v>
      </c>
    </row>
    <row r="130" spans="2:65" s="14" customFormat="1" x14ac:dyDescent="0.2">
      <c r="B130" s="162"/>
      <c r="D130" s="149" t="s">
        <v>163</v>
      </c>
      <c r="E130" s="163" t="s">
        <v>19</v>
      </c>
      <c r="F130" s="164" t="s">
        <v>194</v>
      </c>
      <c r="H130" s="165">
        <v>51.15</v>
      </c>
      <c r="I130" s="166"/>
      <c r="L130" s="162"/>
      <c r="M130" s="167"/>
      <c r="T130" s="168"/>
      <c r="AT130" s="163" t="s">
        <v>163</v>
      </c>
      <c r="AU130" s="163" t="s">
        <v>81</v>
      </c>
      <c r="AV130" s="14" t="s">
        <v>159</v>
      </c>
      <c r="AW130" s="14" t="s">
        <v>33</v>
      </c>
      <c r="AX130" s="14" t="s">
        <v>79</v>
      </c>
      <c r="AY130" s="163" t="s">
        <v>152</v>
      </c>
    </row>
    <row r="131" spans="2:65" s="1" customFormat="1" ht="24.2" customHeight="1" x14ac:dyDescent="0.2">
      <c r="B131" s="32"/>
      <c r="C131" s="131" t="s">
        <v>214</v>
      </c>
      <c r="D131" s="131" t="s">
        <v>154</v>
      </c>
      <c r="E131" s="132" t="s">
        <v>538</v>
      </c>
      <c r="F131" s="133" t="s">
        <v>539</v>
      </c>
      <c r="G131" s="134" t="s">
        <v>186</v>
      </c>
      <c r="H131" s="135">
        <v>40.247999999999998</v>
      </c>
      <c r="I131" s="136"/>
      <c r="J131" s="137">
        <f>ROUND(I131*H131,2)</f>
        <v>0</v>
      </c>
      <c r="K131" s="133" t="s">
        <v>158</v>
      </c>
      <c r="L131" s="32"/>
      <c r="M131" s="138" t="s">
        <v>19</v>
      </c>
      <c r="N131" s="139" t="s">
        <v>43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159</v>
      </c>
      <c r="AT131" s="142" t="s">
        <v>154</v>
      </c>
      <c r="AU131" s="142" t="s">
        <v>81</v>
      </c>
      <c r="AY131" s="17" t="s">
        <v>152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7" t="s">
        <v>79</v>
      </c>
      <c r="BK131" s="143">
        <f>ROUND(I131*H131,2)</f>
        <v>0</v>
      </c>
      <c r="BL131" s="17" t="s">
        <v>159</v>
      </c>
      <c r="BM131" s="142" t="s">
        <v>666</v>
      </c>
    </row>
    <row r="132" spans="2:65" s="1" customFormat="1" x14ac:dyDescent="0.2">
      <c r="B132" s="32"/>
      <c r="D132" s="144" t="s">
        <v>161</v>
      </c>
      <c r="F132" s="145" t="s">
        <v>541</v>
      </c>
      <c r="I132" s="146"/>
      <c r="L132" s="32"/>
      <c r="M132" s="147"/>
      <c r="T132" s="53"/>
      <c r="AT132" s="17" t="s">
        <v>161</v>
      </c>
      <c r="AU132" s="17" t="s">
        <v>81</v>
      </c>
    </row>
    <row r="133" spans="2:65" s="12" customFormat="1" x14ac:dyDescent="0.2">
      <c r="B133" s="148"/>
      <c r="D133" s="149" t="s">
        <v>163</v>
      </c>
      <c r="E133" s="150" t="s">
        <v>19</v>
      </c>
      <c r="F133" s="151" t="s">
        <v>200</v>
      </c>
      <c r="H133" s="150" t="s">
        <v>19</v>
      </c>
      <c r="I133" s="152"/>
      <c r="L133" s="148"/>
      <c r="M133" s="153"/>
      <c r="T133" s="154"/>
      <c r="AT133" s="150" t="s">
        <v>163</v>
      </c>
      <c r="AU133" s="150" t="s">
        <v>81</v>
      </c>
      <c r="AV133" s="12" t="s">
        <v>79</v>
      </c>
      <c r="AW133" s="12" t="s">
        <v>33</v>
      </c>
      <c r="AX133" s="12" t="s">
        <v>72</v>
      </c>
      <c r="AY133" s="150" t="s">
        <v>152</v>
      </c>
    </row>
    <row r="134" spans="2:65" s="13" customFormat="1" x14ac:dyDescent="0.2">
      <c r="B134" s="155"/>
      <c r="D134" s="149" t="s">
        <v>163</v>
      </c>
      <c r="E134" s="156" t="s">
        <v>19</v>
      </c>
      <c r="F134" s="157" t="s">
        <v>542</v>
      </c>
      <c r="H134" s="158">
        <v>40.247999999999998</v>
      </c>
      <c r="I134" s="159"/>
      <c r="L134" s="155"/>
      <c r="M134" s="160"/>
      <c r="T134" s="161"/>
      <c r="AT134" s="156" t="s">
        <v>163</v>
      </c>
      <c r="AU134" s="156" t="s">
        <v>81</v>
      </c>
      <c r="AV134" s="13" t="s">
        <v>81</v>
      </c>
      <c r="AW134" s="13" t="s">
        <v>33</v>
      </c>
      <c r="AX134" s="13" t="s">
        <v>79</v>
      </c>
      <c r="AY134" s="156" t="s">
        <v>152</v>
      </c>
    </row>
    <row r="135" spans="2:65" s="1" customFormat="1" ht="37.9" customHeight="1" x14ac:dyDescent="0.2">
      <c r="B135" s="32"/>
      <c r="C135" s="131" t="s">
        <v>219</v>
      </c>
      <c r="D135" s="131" t="s">
        <v>154</v>
      </c>
      <c r="E135" s="132" t="s">
        <v>203</v>
      </c>
      <c r="F135" s="133" t="s">
        <v>204</v>
      </c>
      <c r="G135" s="134" t="s">
        <v>186</v>
      </c>
      <c r="H135" s="135">
        <v>97.397999999999996</v>
      </c>
      <c r="I135" s="136"/>
      <c r="J135" s="137">
        <f>ROUND(I135*H135,2)</f>
        <v>0</v>
      </c>
      <c r="K135" s="133" t="s">
        <v>158</v>
      </c>
      <c r="L135" s="32"/>
      <c r="M135" s="138" t="s">
        <v>19</v>
      </c>
      <c r="N135" s="139" t="s">
        <v>43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159</v>
      </c>
      <c r="AT135" s="142" t="s">
        <v>154</v>
      </c>
      <c r="AU135" s="142" t="s">
        <v>81</v>
      </c>
      <c r="AY135" s="17" t="s">
        <v>152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7" t="s">
        <v>79</v>
      </c>
      <c r="BK135" s="143">
        <f>ROUND(I135*H135,2)</f>
        <v>0</v>
      </c>
      <c r="BL135" s="17" t="s">
        <v>159</v>
      </c>
      <c r="BM135" s="142" t="s">
        <v>667</v>
      </c>
    </row>
    <row r="136" spans="2:65" s="1" customFormat="1" x14ac:dyDescent="0.2">
      <c r="B136" s="32"/>
      <c r="D136" s="144" t="s">
        <v>161</v>
      </c>
      <c r="F136" s="145" t="s">
        <v>206</v>
      </c>
      <c r="I136" s="146"/>
      <c r="L136" s="32"/>
      <c r="M136" s="147"/>
      <c r="T136" s="53"/>
      <c r="AT136" s="17" t="s">
        <v>161</v>
      </c>
      <c r="AU136" s="17" t="s">
        <v>81</v>
      </c>
    </row>
    <row r="137" spans="2:65" s="13" customFormat="1" x14ac:dyDescent="0.2">
      <c r="B137" s="155"/>
      <c r="D137" s="149" t="s">
        <v>163</v>
      </c>
      <c r="E137" s="156" t="s">
        <v>19</v>
      </c>
      <c r="F137" s="157" t="s">
        <v>668</v>
      </c>
      <c r="H137" s="158">
        <v>6</v>
      </c>
      <c r="I137" s="159"/>
      <c r="L137" s="155"/>
      <c r="M137" s="160"/>
      <c r="T137" s="161"/>
      <c r="AT137" s="156" t="s">
        <v>163</v>
      </c>
      <c r="AU137" s="156" t="s">
        <v>81</v>
      </c>
      <c r="AV137" s="13" t="s">
        <v>81</v>
      </c>
      <c r="AW137" s="13" t="s">
        <v>33</v>
      </c>
      <c r="AX137" s="13" t="s">
        <v>72</v>
      </c>
      <c r="AY137" s="156" t="s">
        <v>152</v>
      </c>
    </row>
    <row r="138" spans="2:65" s="13" customFormat="1" x14ac:dyDescent="0.2">
      <c r="B138" s="155"/>
      <c r="D138" s="149" t="s">
        <v>163</v>
      </c>
      <c r="E138" s="156" t="s">
        <v>19</v>
      </c>
      <c r="F138" s="157" t="s">
        <v>669</v>
      </c>
      <c r="H138" s="158">
        <v>91.397999999999996</v>
      </c>
      <c r="I138" s="159"/>
      <c r="L138" s="155"/>
      <c r="M138" s="160"/>
      <c r="T138" s="161"/>
      <c r="AT138" s="156" t="s">
        <v>163</v>
      </c>
      <c r="AU138" s="156" t="s">
        <v>81</v>
      </c>
      <c r="AV138" s="13" t="s">
        <v>81</v>
      </c>
      <c r="AW138" s="13" t="s">
        <v>33</v>
      </c>
      <c r="AX138" s="13" t="s">
        <v>72</v>
      </c>
      <c r="AY138" s="156" t="s">
        <v>152</v>
      </c>
    </row>
    <row r="139" spans="2:65" s="14" customFormat="1" x14ac:dyDescent="0.2">
      <c r="B139" s="162"/>
      <c r="D139" s="149" t="s">
        <v>163</v>
      </c>
      <c r="E139" s="163" t="s">
        <v>19</v>
      </c>
      <c r="F139" s="164" t="s">
        <v>194</v>
      </c>
      <c r="H139" s="165">
        <v>97.397999999999996</v>
      </c>
      <c r="I139" s="166"/>
      <c r="L139" s="162"/>
      <c r="M139" s="167"/>
      <c r="T139" s="168"/>
      <c r="AT139" s="163" t="s">
        <v>163</v>
      </c>
      <c r="AU139" s="163" t="s">
        <v>81</v>
      </c>
      <c r="AV139" s="14" t="s">
        <v>159</v>
      </c>
      <c r="AW139" s="14" t="s">
        <v>33</v>
      </c>
      <c r="AX139" s="14" t="s">
        <v>79</v>
      </c>
      <c r="AY139" s="163" t="s">
        <v>152</v>
      </c>
    </row>
    <row r="140" spans="2:65" s="1" customFormat="1" ht="37.9" customHeight="1" x14ac:dyDescent="0.2">
      <c r="B140" s="32"/>
      <c r="C140" s="131" t="s">
        <v>227</v>
      </c>
      <c r="D140" s="131" t="s">
        <v>154</v>
      </c>
      <c r="E140" s="132" t="s">
        <v>209</v>
      </c>
      <c r="F140" s="133" t="s">
        <v>670</v>
      </c>
      <c r="G140" s="134" t="s">
        <v>186</v>
      </c>
      <c r="H140" s="135">
        <v>486.99</v>
      </c>
      <c r="I140" s="136"/>
      <c r="J140" s="137">
        <f>ROUND(I140*H140,2)</f>
        <v>0</v>
      </c>
      <c r="K140" s="133" t="s">
        <v>158</v>
      </c>
      <c r="L140" s="32"/>
      <c r="M140" s="138" t="s">
        <v>19</v>
      </c>
      <c r="N140" s="139" t="s">
        <v>43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159</v>
      </c>
      <c r="AT140" s="142" t="s">
        <v>154</v>
      </c>
      <c r="AU140" s="142" t="s">
        <v>81</v>
      </c>
      <c r="AY140" s="17" t="s">
        <v>152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7" t="s">
        <v>79</v>
      </c>
      <c r="BK140" s="143">
        <f>ROUND(I140*H140,2)</f>
        <v>0</v>
      </c>
      <c r="BL140" s="17" t="s">
        <v>159</v>
      </c>
      <c r="BM140" s="142" t="s">
        <v>671</v>
      </c>
    </row>
    <row r="141" spans="2:65" s="1" customFormat="1" x14ac:dyDescent="0.2">
      <c r="B141" s="32"/>
      <c r="D141" s="144" t="s">
        <v>161</v>
      </c>
      <c r="F141" s="145" t="s">
        <v>212</v>
      </c>
      <c r="I141" s="146"/>
      <c r="L141" s="32"/>
      <c r="M141" s="147"/>
      <c r="T141" s="53"/>
      <c r="AT141" s="17" t="s">
        <v>161</v>
      </c>
      <c r="AU141" s="17" t="s">
        <v>81</v>
      </c>
    </row>
    <row r="142" spans="2:65" s="13" customFormat="1" x14ac:dyDescent="0.2">
      <c r="B142" s="155"/>
      <c r="D142" s="149" t="s">
        <v>163</v>
      </c>
      <c r="E142" s="156" t="s">
        <v>19</v>
      </c>
      <c r="F142" s="157" t="s">
        <v>672</v>
      </c>
      <c r="H142" s="158">
        <v>486.99</v>
      </c>
      <c r="I142" s="159"/>
      <c r="L142" s="155"/>
      <c r="M142" s="160"/>
      <c r="T142" s="161"/>
      <c r="AT142" s="156" t="s">
        <v>163</v>
      </c>
      <c r="AU142" s="156" t="s">
        <v>81</v>
      </c>
      <c r="AV142" s="13" t="s">
        <v>81</v>
      </c>
      <c r="AW142" s="13" t="s">
        <v>33</v>
      </c>
      <c r="AX142" s="13" t="s">
        <v>79</v>
      </c>
      <c r="AY142" s="156" t="s">
        <v>152</v>
      </c>
    </row>
    <row r="143" spans="2:65" s="1" customFormat="1" ht="24.2" customHeight="1" x14ac:dyDescent="0.2">
      <c r="B143" s="32"/>
      <c r="C143" s="131" t="s">
        <v>8</v>
      </c>
      <c r="D143" s="131" t="s">
        <v>154</v>
      </c>
      <c r="E143" s="132" t="s">
        <v>215</v>
      </c>
      <c r="F143" s="133" t="s">
        <v>216</v>
      </c>
      <c r="G143" s="134" t="s">
        <v>186</v>
      </c>
      <c r="H143" s="135">
        <v>97.397999999999996</v>
      </c>
      <c r="I143" s="136"/>
      <c r="J143" s="137">
        <f>ROUND(I143*H143,2)</f>
        <v>0</v>
      </c>
      <c r="K143" s="133" t="s">
        <v>158</v>
      </c>
      <c r="L143" s="32"/>
      <c r="M143" s="138" t="s">
        <v>19</v>
      </c>
      <c r="N143" s="139" t="s">
        <v>43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159</v>
      </c>
      <c r="AT143" s="142" t="s">
        <v>154</v>
      </c>
      <c r="AU143" s="142" t="s">
        <v>81</v>
      </c>
      <c r="AY143" s="17" t="s">
        <v>152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7" t="s">
        <v>79</v>
      </c>
      <c r="BK143" s="143">
        <f>ROUND(I143*H143,2)</f>
        <v>0</v>
      </c>
      <c r="BL143" s="17" t="s">
        <v>159</v>
      </c>
      <c r="BM143" s="142" t="s">
        <v>673</v>
      </c>
    </row>
    <row r="144" spans="2:65" s="1" customFormat="1" x14ac:dyDescent="0.2">
      <c r="B144" s="32"/>
      <c r="D144" s="144" t="s">
        <v>161</v>
      </c>
      <c r="F144" s="145" t="s">
        <v>218</v>
      </c>
      <c r="I144" s="146"/>
      <c r="L144" s="32"/>
      <c r="M144" s="147"/>
      <c r="T144" s="53"/>
      <c r="AT144" s="17" t="s">
        <v>161</v>
      </c>
      <c r="AU144" s="17" t="s">
        <v>81</v>
      </c>
    </row>
    <row r="145" spans="2:65" s="1" customFormat="1" ht="24.2" customHeight="1" x14ac:dyDescent="0.2">
      <c r="B145" s="32"/>
      <c r="C145" s="131" t="s">
        <v>239</v>
      </c>
      <c r="D145" s="131" t="s">
        <v>154</v>
      </c>
      <c r="E145" s="132" t="s">
        <v>220</v>
      </c>
      <c r="F145" s="133" t="s">
        <v>221</v>
      </c>
      <c r="G145" s="134" t="s">
        <v>186</v>
      </c>
      <c r="H145" s="135">
        <v>35.450000000000003</v>
      </c>
      <c r="I145" s="136"/>
      <c r="J145" s="137">
        <f>ROUND(I145*H145,2)</f>
        <v>0</v>
      </c>
      <c r="K145" s="133" t="s">
        <v>158</v>
      </c>
      <c r="L145" s="32"/>
      <c r="M145" s="138" t="s">
        <v>19</v>
      </c>
      <c r="N145" s="139" t="s">
        <v>43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159</v>
      </c>
      <c r="AT145" s="142" t="s">
        <v>154</v>
      </c>
      <c r="AU145" s="142" t="s">
        <v>81</v>
      </c>
      <c r="AY145" s="17" t="s">
        <v>152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7" t="s">
        <v>79</v>
      </c>
      <c r="BK145" s="143">
        <f>ROUND(I145*H145,2)</f>
        <v>0</v>
      </c>
      <c r="BL145" s="17" t="s">
        <v>159</v>
      </c>
      <c r="BM145" s="142" t="s">
        <v>674</v>
      </c>
    </row>
    <row r="146" spans="2:65" s="1" customFormat="1" x14ac:dyDescent="0.2">
      <c r="B146" s="32"/>
      <c r="D146" s="144" t="s">
        <v>161</v>
      </c>
      <c r="F146" s="145" t="s">
        <v>223</v>
      </c>
      <c r="I146" s="146"/>
      <c r="L146" s="32"/>
      <c r="M146" s="147"/>
      <c r="T146" s="53"/>
      <c r="AT146" s="17" t="s">
        <v>161</v>
      </c>
      <c r="AU146" s="17" t="s">
        <v>81</v>
      </c>
    </row>
    <row r="147" spans="2:65" s="12" customFormat="1" x14ac:dyDescent="0.2">
      <c r="B147" s="148"/>
      <c r="D147" s="149" t="s">
        <v>163</v>
      </c>
      <c r="E147" s="150" t="s">
        <v>19</v>
      </c>
      <c r="F147" s="151" t="s">
        <v>534</v>
      </c>
      <c r="H147" s="150" t="s">
        <v>19</v>
      </c>
      <c r="I147" s="152"/>
      <c r="L147" s="148"/>
      <c r="M147" s="153"/>
      <c r="T147" s="154"/>
      <c r="AT147" s="150" t="s">
        <v>163</v>
      </c>
      <c r="AU147" s="150" t="s">
        <v>81</v>
      </c>
      <c r="AV147" s="12" t="s">
        <v>79</v>
      </c>
      <c r="AW147" s="12" t="s">
        <v>33</v>
      </c>
      <c r="AX147" s="12" t="s">
        <v>72</v>
      </c>
      <c r="AY147" s="150" t="s">
        <v>152</v>
      </c>
    </row>
    <row r="148" spans="2:65" s="13" customFormat="1" x14ac:dyDescent="0.2">
      <c r="B148" s="155"/>
      <c r="D148" s="149" t="s">
        <v>163</v>
      </c>
      <c r="E148" s="156" t="s">
        <v>19</v>
      </c>
      <c r="F148" s="157" t="s">
        <v>675</v>
      </c>
      <c r="H148" s="158">
        <v>24.5</v>
      </c>
      <c r="I148" s="159"/>
      <c r="L148" s="155"/>
      <c r="M148" s="160"/>
      <c r="T148" s="161"/>
      <c r="AT148" s="156" t="s">
        <v>163</v>
      </c>
      <c r="AU148" s="156" t="s">
        <v>81</v>
      </c>
      <c r="AV148" s="13" t="s">
        <v>81</v>
      </c>
      <c r="AW148" s="13" t="s">
        <v>33</v>
      </c>
      <c r="AX148" s="13" t="s">
        <v>72</v>
      </c>
      <c r="AY148" s="156" t="s">
        <v>152</v>
      </c>
    </row>
    <row r="149" spans="2:65" s="12" customFormat="1" x14ac:dyDescent="0.2">
      <c r="B149" s="148"/>
      <c r="D149" s="149" t="s">
        <v>163</v>
      </c>
      <c r="E149" s="150" t="s">
        <v>19</v>
      </c>
      <c r="F149" s="151" t="s">
        <v>189</v>
      </c>
      <c r="H149" s="150" t="s">
        <v>19</v>
      </c>
      <c r="I149" s="152"/>
      <c r="L149" s="148"/>
      <c r="M149" s="153"/>
      <c r="T149" s="154"/>
      <c r="AT149" s="150" t="s">
        <v>163</v>
      </c>
      <c r="AU149" s="150" t="s">
        <v>81</v>
      </c>
      <c r="AV149" s="12" t="s">
        <v>79</v>
      </c>
      <c r="AW149" s="12" t="s">
        <v>33</v>
      </c>
      <c r="AX149" s="12" t="s">
        <v>72</v>
      </c>
      <c r="AY149" s="150" t="s">
        <v>152</v>
      </c>
    </row>
    <row r="150" spans="2:65" s="13" customFormat="1" x14ac:dyDescent="0.2">
      <c r="B150" s="155"/>
      <c r="D150" s="149" t="s">
        <v>163</v>
      </c>
      <c r="E150" s="156" t="s">
        <v>19</v>
      </c>
      <c r="F150" s="157" t="s">
        <v>676</v>
      </c>
      <c r="H150" s="158">
        <v>2.5</v>
      </c>
      <c r="I150" s="159"/>
      <c r="L150" s="155"/>
      <c r="M150" s="160"/>
      <c r="T150" s="161"/>
      <c r="AT150" s="156" t="s">
        <v>163</v>
      </c>
      <c r="AU150" s="156" t="s">
        <v>81</v>
      </c>
      <c r="AV150" s="13" t="s">
        <v>81</v>
      </c>
      <c r="AW150" s="13" t="s">
        <v>33</v>
      </c>
      <c r="AX150" s="13" t="s">
        <v>72</v>
      </c>
      <c r="AY150" s="156" t="s">
        <v>152</v>
      </c>
    </row>
    <row r="151" spans="2:65" s="12" customFormat="1" x14ac:dyDescent="0.2">
      <c r="B151" s="148"/>
      <c r="D151" s="149" t="s">
        <v>163</v>
      </c>
      <c r="E151" s="150" t="s">
        <v>19</v>
      </c>
      <c r="F151" s="151" t="s">
        <v>225</v>
      </c>
      <c r="H151" s="150" t="s">
        <v>19</v>
      </c>
      <c r="I151" s="152"/>
      <c r="L151" s="148"/>
      <c r="M151" s="153"/>
      <c r="T151" s="154"/>
      <c r="AT151" s="150" t="s">
        <v>163</v>
      </c>
      <c r="AU151" s="150" t="s">
        <v>81</v>
      </c>
      <c r="AV151" s="12" t="s">
        <v>79</v>
      </c>
      <c r="AW151" s="12" t="s">
        <v>33</v>
      </c>
      <c r="AX151" s="12" t="s">
        <v>72</v>
      </c>
      <c r="AY151" s="150" t="s">
        <v>152</v>
      </c>
    </row>
    <row r="152" spans="2:65" s="13" customFormat="1" x14ac:dyDescent="0.2">
      <c r="B152" s="155"/>
      <c r="D152" s="149" t="s">
        <v>163</v>
      </c>
      <c r="E152" s="156" t="s">
        <v>19</v>
      </c>
      <c r="F152" s="157" t="s">
        <v>552</v>
      </c>
      <c r="H152" s="158">
        <v>8.4499999999999993</v>
      </c>
      <c r="I152" s="159"/>
      <c r="L152" s="155"/>
      <c r="M152" s="160"/>
      <c r="T152" s="161"/>
      <c r="AT152" s="156" t="s">
        <v>163</v>
      </c>
      <c r="AU152" s="156" t="s">
        <v>81</v>
      </c>
      <c r="AV152" s="13" t="s">
        <v>81</v>
      </c>
      <c r="AW152" s="13" t="s">
        <v>33</v>
      </c>
      <c r="AX152" s="13" t="s">
        <v>72</v>
      </c>
      <c r="AY152" s="156" t="s">
        <v>152</v>
      </c>
    </row>
    <row r="153" spans="2:65" s="14" customFormat="1" x14ac:dyDescent="0.2">
      <c r="B153" s="162"/>
      <c r="D153" s="149" t="s">
        <v>163</v>
      </c>
      <c r="E153" s="163" t="s">
        <v>19</v>
      </c>
      <c r="F153" s="164" t="s">
        <v>194</v>
      </c>
      <c r="H153" s="165">
        <v>35.450000000000003</v>
      </c>
      <c r="I153" s="166"/>
      <c r="L153" s="162"/>
      <c r="M153" s="167"/>
      <c r="T153" s="168"/>
      <c r="AT153" s="163" t="s">
        <v>163</v>
      </c>
      <c r="AU153" s="163" t="s">
        <v>81</v>
      </c>
      <c r="AV153" s="14" t="s">
        <v>159</v>
      </c>
      <c r="AW153" s="14" t="s">
        <v>33</v>
      </c>
      <c r="AX153" s="14" t="s">
        <v>79</v>
      </c>
      <c r="AY153" s="163" t="s">
        <v>152</v>
      </c>
    </row>
    <row r="154" spans="2:65" s="1" customFormat="1" ht="16.5" customHeight="1" x14ac:dyDescent="0.2">
      <c r="B154" s="32"/>
      <c r="C154" s="169" t="s">
        <v>245</v>
      </c>
      <c r="D154" s="169" t="s">
        <v>228</v>
      </c>
      <c r="E154" s="170" t="s">
        <v>229</v>
      </c>
      <c r="F154" s="171" t="s">
        <v>230</v>
      </c>
      <c r="G154" s="172" t="s">
        <v>231</v>
      </c>
      <c r="H154" s="173">
        <v>70.900000000000006</v>
      </c>
      <c r="I154" s="174"/>
      <c r="J154" s="175">
        <f>ROUND(I154*H154,2)</f>
        <v>0</v>
      </c>
      <c r="K154" s="171" t="s">
        <v>158</v>
      </c>
      <c r="L154" s="176"/>
      <c r="M154" s="177" t="s">
        <v>19</v>
      </c>
      <c r="N154" s="178" t="s">
        <v>43</v>
      </c>
      <c r="P154" s="140">
        <f>O154*H154</f>
        <v>0</v>
      </c>
      <c r="Q154" s="140">
        <v>1</v>
      </c>
      <c r="R154" s="140">
        <f>Q154*H154</f>
        <v>70.900000000000006</v>
      </c>
      <c r="S154" s="140">
        <v>0</v>
      </c>
      <c r="T154" s="141">
        <f>S154*H154</f>
        <v>0</v>
      </c>
      <c r="AR154" s="142" t="s">
        <v>208</v>
      </c>
      <c r="AT154" s="142" t="s">
        <v>228</v>
      </c>
      <c r="AU154" s="142" t="s">
        <v>81</v>
      </c>
      <c r="AY154" s="17" t="s">
        <v>152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7" t="s">
        <v>79</v>
      </c>
      <c r="BK154" s="143">
        <f>ROUND(I154*H154,2)</f>
        <v>0</v>
      </c>
      <c r="BL154" s="17" t="s">
        <v>159</v>
      </c>
      <c r="BM154" s="142" t="s">
        <v>677</v>
      </c>
    </row>
    <row r="155" spans="2:65" s="13" customFormat="1" x14ac:dyDescent="0.2">
      <c r="B155" s="155"/>
      <c r="D155" s="149" t="s">
        <v>163</v>
      </c>
      <c r="E155" s="156" t="s">
        <v>19</v>
      </c>
      <c r="F155" s="157" t="s">
        <v>678</v>
      </c>
      <c r="H155" s="158">
        <v>70.900000000000006</v>
      </c>
      <c r="I155" s="159"/>
      <c r="L155" s="155"/>
      <c r="M155" s="160"/>
      <c r="T155" s="161"/>
      <c r="AT155" s="156" t="s">
        <v>163</v>
      </c>
      <c r="AU155" s="156" t="s">
        <v>81</v>
      </c>
      <c r="AV155" s="13" t="s">
        <v>81</v>
      </c>
      <c r="AW155" s="13" t="s">
        <v>33</v>
      </c>
      <c r="AX155" s="13" t="s">
        <v>79</v>
      </c>
      <c r="AY155" s="156" t="s">
        <v>152</v>
      </c>
    </row>
    <row r="156" spans="2:65" s="1" customFormat="1" ht="24.2" customHeight="1" x14ac:dyDescent="0.2">
      <c r="B156" s="32"/>
      <c r="C156" s="131" t="s">
        <v>254</v>
      </c>
      <c r="D156" s="131" t="s">
        <v>154</v>
      </c>
      <c r="E156" s="132" t="s">
        <v>234</v>
      </c>
      <c r="F156" s="133" t="s">
        <v>235</v>
      </c>
      <c r="G156" s="134" t="s">
        <v>231</v>
      </c>
      <c r="H156" s="135">
        <v>175.316</v>
      </c>
      <c r="I156" s="136"/>
      <c r="J156" s="137">
        <f>ROUND(I156*H156,2)</f>
        <v>0</v>
      </c>
      <c r="K156" s="133" t="s">
        <v>158</v>
      </c>
      <c r="L156" s="32"/>
      <c r="M156" s="138" t="s">
        <v>19</v>
      </c>
      <c r="N156" s="139" t="s">
        <v>43</v>
      </c>
      <c r="P156" s="140">
        <f>O156*H156</f>
        <v>0</v>
      </c>
      <c r="Q156" s="140">
        <v>0</v>
      </c>
      <c r="R156" s="140">
        <f>Q156*H156</f>
        <v>0</v>
      </c>
      <c r="S156" s="140">
        <v>0</v>
      </c>
      <c r="T156" s="141">
        <f>S156*H156</f>
        <v>0</v>
      </c>
      <c r="AR156" s="142" t="s">
        <v>159</v>
      </c>
      <c r="AT156" s="142" t="s">
        <v>154</v>
      </c>
      <c r="AU156" s="142" t="s">
        <v>81</v>
      </c>
      <c r="AY156" s="17" t="s">
        <v>152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7" t="s">
        <v>79</v>
      </c>
      <c r="BK156" s="143">
        <f>ROUND(I156*H156,2)</f>
        <v>0</v>
      </c>
      <c r="BL156" s="17" t="s">
        <v>159</v>
      </c>
      <c r="BM156" s="142" t="s">
        <v>679</v>
      </c>
    </row>
    <row r="157" spans="2:65" s="1" customFormat="1" x14ac:dyDescent="0.2">
      <c r="B157" s="32"/>
      <c r="D157" s="144" t="s">
        <v>161</v>
      </c>
      <c r="F157" s="145" t="s">
        <v>237</v>
      </c>
      <c r="I157" s="146"/>
      <c r="L157" s="32"/>
      <c r="M157" s="147"/>
      <c r="T157" s="53"/>
      <c r="AT157" s="17" t="s">
        <v>161</v>
      </c>
      <c r="AU157" s="17" t="s">
        <v>81</v>
      </c>
    </row>
    <row r="158" spans="2:65" s="13" customFormat="1" x14ac:dyDescent="0.2">
      <c r="B158" s="155"/>
      <c r="D158" s="149" t="s">
        <v>163</v>
      </c>
      <c r="E158" s="156" t="s">
        <v>19</v>
      </c>
      <c r="F158" s="157" t="s">
        <v>680</v>
      </c>
      <c r="H158" s="158">
        <v>175.316</v>
      </c>
      <c r="I158" s="159"/>
      <c r="L158" s="155"/>
      <c r="M158" s="160"/>
      <c r="T158" s="161"/>
      <c r="AT158" s="156" t="s">
        <v>163</v>
      </c>
      <c r="AU158" s="156" t="s">
        <v>81</v>
      </c>
      <c r="AV158" s="13" t="s">
        <v>81</v>
      </c>
      <c r="AW158" s="13" t="s">
        <v>33</v>
      </c>
      <c r="AX158" s="13" t="s">
        <v>79</v>
      </c>
      <c r="AY158" s="156" t="s">
        <v>152</v>
      </c>
    </row>
    <row r="159" spans="2:65" s="1" customFormat="1" ht="24.2" customHeight="1" x14ac:dyDescent="0.2">
      <c r="B159" s="32"/>
      <c r="C159" s="131" t="s">
        <v>259</v>
      </c>
      <c r="D159" s="131" t="s">
        <v>154</v>
      </c>
      <c r="E159" s="132" t="s">
        <v>240</v>
      </c>
      <c r="F159" s="133" t="s">
        <v>241</v>
      </c>
      <c r="G159" s="134" t="s">
        <v>186</v>
      </c>
      <c r="H159" s="135">
        <v>97.397999999999996</v>
      </c>
      <c r="I159" s="136"/>
      <c r="J159" s="137">
        <f>ROUND(I159*H159,2)</f>
        <v>0</v>
      </c>
      <c r="K159" s="133" t="s">
        <v>158</v>
      </c>
      <c r="L159" s="32"/>
      <c r="M159" s="138" t="s">
        <v>19</v>
      </c>
      <c r="N159" s="139" t="s">
        <v>43</v>
      </c>
      <c r="P159" s="140">
        <f>O159*H159</f>
        <v>0</v>
      </c>
      <c r="Q159" s="140">
        <v>0</v>
      </c>
      <c r="R159" s="140">
        <f>Q159*H159</f>
        <v>0</v>
      </c>
      <c r="S159" s="140">
        <v>0</v>
      </c>
      <c r="T159" s="141">
        <f>S159*H159</f>
        <v>0</v>
      </c>
      <c r="AR159" s="142" t="s">
        <v>159</v>
      </c>
      <c r="AT159" s="142" t="s">
        <v>154</v>
      </c>
      <c r="AU159" s="142" t="s">
        <v>81</v>
      </c>
      <c r="AY159" s="17" t="s">
        <v>152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7" t="s">
        <v>79</v>
      </c>
      <c r="BK159" s="143">
        <f>ROUND(I159*H159,2)</f>
        <v>0</v>
      </c>
      <c r="BL159" s="17" t="s">
        <v>159</v>
      </c>
      <c r="BM159" s="142" t="s">
        <v>681</v>
      </c>
    </row>
    <row r="160" spans="2:65" s="1" customFormat="1" x14ac:dyDescent="0.2">
      <c r="B160" s="32"/>
      <c r="D160" s="144" t="s">
        <v>161</v>
      </c>
      <c r="F160" s="145" t="s">
        <v>243</v>
      </c>
      <c r="I160" s="146"/>
      <c r="L160" s="32"/>
      <c r="M160" s="147"/>
      <c r="T160" s="53"/>
      <c r="AT160" s="17" t="s">
        <v>161</v>
      </c>
      <c r="AU160" s="17" t="s">
        <v>81</v>
      </c>
    </row>
    <row r="161" spans="2:65" s="13" customFormat="1" x14ac:dyDescent="0.2">
      <c r="B161" s="155"/>
      <c r="D161" s="149" t="s">
        <v>163</v>
      </c>
      <c r="E161" s="156" t="s">
        <v>19</v>
      </c>
      <c r="F161" s="157" t="s">
        <v>682</v>
      </c>
      <c r="H161" s="158">
        <v>97.397999999999996</v>
      </c>
      <c r="I161" s="159"/>
      <c r="L161" s="155"/>
      <c r="M161" s="160"/>
      <c r="T161" s="161"/>
      <c r="AT161" s="156" t="s">
        <v>163</v>
      </c>
      <c r="AU161" s="156" t="s">
        <v>81</v>
      </c>
      <c r="AV161" s="13" t="s">
        <v>81</v>
      </c>
      <c r="AW161" s="13" t="s">
        <v>33</v>
      </c>
      <c r="AX161" s="13" t="s">
        <v>79</v>
      </c>
      <c r="AY161" s="156" t="s">
        <v>152</v>
      </c>
    </row>
    <row r="162" spans="2:65" s="1" customFormat="1" ht="24.2" customHeight="1" x14ac:dyDescent="0.2">
      <c r="B162" s="32"/>
      <c r="C162" s="131" t="s">
        <v>265</v>
      </c>
      <c r="D162" s="131" t="s">
        <v>154</v>
      </c>
      <c r="E162" s="132" t="s">
        <v>246</v>
      </c>
      <c r="F162" s="133" t="s">
        <v>247</v>
      </c>
      <c r="G162" s="134" t="s">
        <v>186</v>
      </c>
      <c r="H162" s="135">
        <v>9.64</v>
      </c>
      <c r="I162" s="136"/>
      <c r="J162" s="137">
        <f>ROUND(I162*H162,2)</f>
        <v>0</v>
      </c>
      <c r="K162" s="133" t="s">
        <v>158</v>
      </c>
      <c r="L162" s="32"/>
      <c r="M162" s="138" t="s">
        <v>19</v>
      </c>
      <c r="N162" s="139" t="s">
        <v>43</v>
      </c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AR162" s="142" t="s">
        <v>159</v>
      </c>
      <c r="AT162" s="142" t="s">
        <v>154</v>
      </c>
      <c r="AU162" s="142" t="s">
        <v>81</v>
      </c>
      <c r="AY162" s="17" t="s">
        <v>152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7" t="s">
        <v>79</v>
      </c>
      <c r="BK162" s="143">
        <f>ROUND(I162*H162,2)</f>
        <v>0</v>
      </c>
      <c r="BL162" s="17" t="s">
        <v>159</v>
      </c>
      <c r="BM162" s="142" t="s">
        <v>683</v>
      </c>
    </row>
    <row r="163" spans="2:65" s="1" customFormat="1" x14ac:dyDescent="0.2">
      <c r="B163" s="32"/>
      <c r="D163" s="144" t="s">
        <v>161</v>
      </c>
      <c r="F163" s="145" t="s">
        <v>249</v>
      </c>
      <c r="I163" s="146"/>
      <c r="L163" s="32"/>
      <c r="M163" s="147"/>
      <c r="T163" s="53"/>
      <c r="AT163" s="17" t="s">
        <v>161</v>
      </c>
      <c r="AU163" s="17" t="s">
        <v>81</v>
      </c>
    </row>
    <row r="164" spans="2:65" s="12" customFormat="1" x14ac:dyDescent="0.2">
      <c r="B164" s="148"/>
      <c r="D164" s="149" t="s">
        <v>163</v>
      </c>
      <c r="E164" s="150" t="s">
        <v>19</v>
      </c>
      <c r="F164" s="151" t="s">
        <v>250</v>
      </c>
      <c r="H164" s="150" t="s">
        <v>19</v>
      </c>
      <c r="I164" s="152"/>
      <c r="L164" s="148"/>
      <c r="M164" s="153"/>
      <c r="T164" s="154"/>
      <c r="AT164" s="150" t="s">
        <v>163</v>
      </c>
      <c r="AU164" s="150" t="s">
        <v>81</v>
      </c>
      <c r="AV164" s="12" t="s">
        <v>79</v>
      </c>
      <c r="AW164" s="12" t="s">
        <v>33</v>
      </c>
      <c r="AX164" s="12" t="s">
        <v>72</v>
      </c>
      <c r="AY164" s="150" t="s">
        <v>152</v>
      </c>
    </row>
    <row r="165" spans="2:65" s="13" customFormat="1" x14ac:dyDescent="0.2">
      <c r="B165" s="155"/>
      <c r="D165" s="149" t="s">
        <v>163</v>
      </c>
      <c r="E165" s="156" t="s">
        <v>19</v>
      </c>
      <c r="F165" s="157" t="s">
        <v>560</v>
      </c>
      <c r="H165" s="158">
        <v>40.247999999999998</v>
      </c>
      <c r="I165" s="159"/>
      <c r="L165" s="155"/>
      <c r="M165" s="160"/>
      <c r="T165" s="161"/>
      <c r="AT165" s="156" t="s">
        <v>163</v>
      </c>
      <c r="AU165" s="156" t="s">
        <v>81</v>
      </c>
      <c r="AV165" s="13" t="s">
        <v>81</v>
      </c>
      <c r="AW165" s="13" t="s">
        <v>33</v>
      </c>
      <c r="AX165" s="13" t="s">
        <v>72</v>
      </c>
      <c r="AY165" s="156" t="s">
        <v>152</v>
      </c>
    </row>
    <row r="166" spans="2:65" s="13" customFormat="1" x14ac:dyDescent="0.2">
      <c r="B166" s="155"/>
      <c r="D166" s="149" t="s">
        <v>163</v>
      </c>
      <c r="E166" s="156" t="s">
        <v>19</v>
      </c>
      <c r="F166" s="157" t="s">
        <v>561</v>
      </c>
      <c r="H166" s="158">
        <v>-4.4720000000000004</v>
      </c>
      <c r="I166" s="159"/>
      <c r="L166" s="155"/>
      <c r="M166" s="160"/>
      <c r="T166" s="161"/>
      <c r="AT166" s="156" t="s">
        <v>163</v>
      </c>
      <c r="AU166" s="156" t="s">
        <v>81</v>
      </c>
      <c r="AV166" s="13" t="s">
        <v>81</v>
      </c>
      <c r="AW166" s="13" t="s">
        <v>33</v>
      </c>
      <c r="AX166" s="13" t="s">
        <v>72</v>
      </c>
      <c r="AY166" s="156" t="s">
        <v>152</v>
      </c>
    </row>
    <row r="167" spans="2:65" s="13" customFormat="1" x14ac:dyDescent="0.2">
      <c r="B167" s="155"/>
      <c r="D167" s="149" t="s">
        <v>163</v>
      </c>
      <c r="E167" s="156" t="s">
        <v>19</v>
      </c>
      <c r="F167" s="157" t="s">
        <v>562</v>
      </c>
      <c r="H167" s="158">
        <v>-26.135999999999999</v>
      </c>
      <c r="I167" s="159"/>
      <c r="L167" s="155"/>
      <c r="M167" s="160"/>
      <c r="T167" s="161"/>
      <c r="AT167" s="156" t="s">
        <v>163</v>
      </c>
      <c r="AU167" s="156" t="s">
        <v>81</v>
      </c>
      <c r="AV167" s="13" t="s">
        <v>81</v>
      </c>
      <c r="AW167" s="13" t="s">
        <v>33</v>
      </c>
      <c r="AX167" s="13" t="s">
        <v>72</v>
      </c>
      <c r="AY167" s="156" t="s">
        <v>152</v>
      </c>
    </row>
    <row r="168" spans="2:65" s="14" customFormat="1" x14ac:dyDescent="0.2">
      <c r="B168" s="162"/>
      <c r="D168" s="149" t="s">
        <v>163</v>
      </c>
      <c r="E168" s="163" t="s">
        <v>19</v>
      </c>
      <c r="F168" s="164" t="s">
        <v>194</v>
      </c>
      <c r="H168" s="165">
        <v>9.64</v>
      </c>
      <c r="I168" s="166"/>
      <c r="L168" s="162"/>
      <c r="M168" s="167"/>
      <c r="T168" s="168"/>
      <c r="AT168" s="163" t="s">
        <v>163</v>
      </c>
      <c r="AU168" s="163" t="s">
        <v>81</v>
      </c>
      <c r="AV168" s="14" t="s">
        <v>159</v>
      </c>
      <c r="AW168" s="14" t="s">
        <v>33</v>
      </c>
      <c r="AX168" s="14" t="s">
        <v>79</v>
      </c>
      <c r="AY168" s="163" t="s">
        <v>152</v>
      </c>
    </row>
    <row r="169" spans="2:65" s="1" customFormat="1" ht="16.5" customHeight="1" x14ac:dyDescent="0.2">
      <c r="B169" s="32"/>
      <c r="C169" s="169" t="s">
        <v>271</v>
      </c>
      <c r="D169" s="169" t="s">
        <v>228</v>
      </c>
      <c r="E169" s="170" t="s">
        <v>255</v>
      </c>
      <c r="F169" s="171" t="s">
        <v>256</v>
      </c>
      <c r="G169" s="172" t="s">
        <v>231</v>
      </c>
      <c r="H169" s="173">
        <v>19.28</v>
      </c>
      <c r="I169" s="174"/>
      <c r="J169" s="175">
        <f>ROUND(I169*H169,2)</f>
        <v>0</v>
      </c>
      <c r="K169" s="171" t="s">
        <v>158</v>
      </c>
      <c r="L169" s="176"/>
      <c r="M169" s="177" t="s">
        <v>19</v>
      </c>
      <c r="N169" s="178" t="s">
        <v>43</v>
      </c>
      <c r="P169" s="140">
        <f>O169*H169</f>
        <v>0</v>
      </c>
      <c r="Q169" s="140">
        <v>1</v>
      </c>
      <c r="R169" s="140">
        <f>Q169*H169</f>
        <v>19.28</v>
      </c>
      <c r="S169" s="140">
        <v>0</v>
      </c>
      <c r="T169" s="141">
        <f>S169*H169</f>
        <v>0</v>
      </c>
      <c r="AR169" s="142" t="s">
        <v>208</v>
      </c>
      <c r="AT169" s="142" t="s">
        <v>228</v>
      </c>
      <c r="AU169" s="142" t="s">
        <v>81</v>
      </c>
      <c r="AY169" s="17" t="s">
        <v>152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7" t="s">
        <v>79</v>
      </c>
      <c r="BK169" s="143">
        <f>ROUND(I169*H169,2)</f>
        <v>0</v>
      </c>
      <c r="BL169" s="17" t="s">
        <v>159</v>
      </c>
      <c r="BM169" s="142" t="s">
        <v>684</v>
      </c>
    </row>
    <row r="170" spans="2:65" s="13" customFormat="1" x14ac:dyDescent="0.2">
      <c r="B170" s="155"/>
      <c r="D170" s="149" t="s">
        <v>163</v>
      </c>
      <c r="E170" s="156" t="s">
        <v>19</v>
      </c>
      <c r="F170" s="157" t="s">
        <v>564</v>
      </c>
      <c r="H170" s="158">
        <v>19.28</v>
      </c>
      <c r="I170" s="159"/>
      <c r="L170" s="155"/>
      <c r="M170" s="160"/>
      <c r="T170" s="161"/>
      <c r="AT170" s="156" t="s">
        <v>163</v>
      </c>
      <c r="AU170" s="156" t="s">
        <v>81</v>
      </c>
      <c r="AV170" s="13" t="s">
        <v>81</v>
      </c>
      <c r="AW170" s="13" t="s">
        <v>33</v>
      </c>
      <c r="AX170" s="13" t="s">
        <v>79</v>
      </c>
      <c r="AY170" s="156" t="s">
        <v>152</v>
      </c>
    </row>
    <row r="171" spans="2:65" s="1" customFormat="1" ht="24.2" customHeight="1" x14ac:dyDescent="0.2">
      <c r="B171" s="32"/>
      <c r="C171" s="131" t="s">
        <v>278</v>
      </c>
      <c r="D171" s="131" t="s">
        <v>154</v>
      </c>
      <c r="E171" s="132" t="s">
        <v>260</v>
      </c>
      <c r="F171" s="133" t="s">
        <v>261</v>
      </c>
      <c r="G171" s="134" t="s">
        <v>157</v>
      </c>
      <c r="H171" s="135">
        <v>12.5</v>
      </c>
      <c r="I171" s="136"/>
      <c r="J171" s="137">
        <f>ROUND(I171*H171,2)</f>
        <v>0</v>
      </c>
      <c r="K171" s="133" t="s">
        <v>158</v>
      </c>
      <c r="L171" s="32"/>
      <c r="M171" s="138" t="s">
        <v>19</v>
      </c>
      <c r="N171" s="139" t="s">
        <v>43</v>
      </c>
      <c r="P171" s="140">
        <f>O171*H171</f>
        <v>0</v>
      </c>
      <c r="Q171" s="140">
        <v>0</v>
      </c>
      <c r="R171" s="140">
        <f>Q171*H171</f>
        <v>0</v>
      </c>
      <c r="S171" s="140">
        <v>0</v>
      </c>
      <c r="T171" s="141">
        <f>S171*H171</f>
        <v>0</v>
      </c>
      <c r="AR171" s="142" t="s">
        <v>159</v>
      </c>
      <c r="AT171" s="142" t="s">
        <v>154</v>
      </c>
      <c r="AU171" s="142" t="s">
        <v>81</v>
      </c>
      <c r="AY171" s="17" t="s">
        <v>152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7" t="s">
        <v>79</v>
      </c>
      <c r="BK171" s="143">
        <f>ROUND(I171*H171,2)</f>
        <v>0</v>
      </c>
      <c r="BL171" s="17" t="s">
        <v>159</v>
      </c>
      <c r="BM171" s="142" t="s">
        <v>685</v>
      </c>
    </row>
    <row r="172" spans="2:65" s="1" customFormat="1" x14ac:dyDescent="0.2">
      <c r="B172" s="32"/>
      <c r="D172" s="144" t="s">
        <v>161</v>
      </c>
      <c r="F172" s="145" t="s">
        <v>263</v>
      </c>
      <c r="I172" s="146"/>
      <c r="L172" s="32"/>
      <c r="M172" s="147"/>
      <c r="T172" s="53"/>
      <c r="AT172" s="17" t="s">
        <v>161</v>
      </c>
      <c r="AU172" s="17" t="s">
        <v>81</v>
      </c>
    </row>
    <row r="173" spans="2:65" s="13" customFormat="1" x14ac:dyDescent="0.2">
      <c r="B173" s="155"/>
      <c r="D173" s="149" t="s">
        <v>163</v>
      </c>
      <c r="E173" s="156" t="s">
        <v>19</v>
      </c>
      <c r="F173" s="157" t="s">
        <v>686</v>
      </c>
      <c r="H173" s="158">
        <v>12.5</v>
      </c>
      <c r="I173" s="159"/>
      <c r="L173" s="155"/>
      <c r="M173" s="160"/>
      <c r="T173" s="161"/>
      <c r="AT173" s="156" t="s">
        <v>163</v>
      </c>
      <c r="AU173" s="156" t="s">
        <v>81</v>
      </c>
      <c r="AV173" s="13" t="s">
        <v>81</v>
      </c>
      <c r="AW173" s="13" t="s">
        <v>33</v>
      </c>
      <c r="AX173" s="13" t="s">
        <v>79</v>
      </c>
      <c r="AY173" s="156" t="s">
        <v>152</v>
      </c>
    </row>
    <row r="174" spans="2:65" s="1" customFormat="1" ht="16.5" customHeight="1" x14ac:dyDescent="0.2">
      <c r="B174" s="32"/>
      <c r="C174" s="169" t="s">
        <v>285</v>
      </c>
      <c r="D174" s="169" t="s">
        <v>228</v>
      </c>
      <c r="E174" s="170" t="s">
        <v>266</v>
      </c>
      <c r="F174" s="171" t="s">
        <v>267</v>
      </c>
      <c r="G174" s="172" t="s">
        <v>268</v>
      </c>
      <c r="H174" s="173">
        <v>0.25</v>
      </c>
      <c r="I174" s="174"/>
      <c r="J174" s="175">
        <f>ROUND(I174*H174,2)</f>
        <v>0</v>
      </c>
      <c r="K174" s="171" t="s">
        <v>158</v>
      </c>
      <c r="L174" s="176"/>
      <c r="M174" s="177" t="s">
        <v>19</v>
      </c>
      <c r="N174" s="178" t="s">
        <v>43</v>
      </c>
      <c r="P174" s="140">
        <f>O174*H174</f>
        <v>0</v>
      </c>
      <c r="Q174" s="140">
        <v>1E-3</v>
      </c>
      <c r="R174" s="140">
        <f>Q174*H174</f>
        <v>2.5000000000000001E-4</v>
      </c>
      <c r="S174" s="140">
        <v>0</v>
      </c>
      <c r="T174" s="141">
        <f>S174*H174</f>
        <v>0</v>
      </c>
      <c r="AR174" s="142" t="s">
        <v>208</v>
      </c>
      <c r="AT174" s="142" t="s">
        <v>228</v>
      </c>
      <c r="AU174" s="142" t="s">
        <v>81</v>
      </c>
      <c r="AY174" s="17" t="s">
        <v>152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7" t="s">
        <v>79</v>
      </c>
      <c r="BK174" s="143">
        <f>ROUND(I174*H174,2)</f>
        <v>0</v>
      </c>
      <c r="BL174" s="17" t="s">
        <v>159</v>
      </c>
      <c r="BM174" s="142" t="s">
        <v>687</v>
      </c>
    </row>
    <row r="175" spans="2:65" s="13" customFormat="1" x14ac:dyDescent="0.2">
      <c r="B175" s="155"/>
      <c r="D175" s="149" t="s">
        <v>163</v>
      </c>
      <c r="F175" s="157" t="s">
        <v>688</v>
      </c>
      <c r="H175" s="158">
        <v>0.25</v>
      </c>
      <c r="I175" s="159"/>
      <c r="L175" s="155"/>
      <c r="M175" s="160"/>
      <c r="T175" s="161"/>
      <c r="AT175" s="156" t="s">
        <v>163</v>
      </c>
      <c r="AU175" s="156" t="s">
        <v>81</v>
      </c>
      <c r="AV175" s="13" t="s">
        <v>81</v>
      </c>
      <c r="AW175" s="13" t="s">
        <v>4</v>
      </c>
      <c r="AX175" s="13" t="s">
        <v>79</v>
      </c>
      <c r="AY175" s="156" t="s">
        <v>152</v>
      </c>
    </row>
    <row r="176" spans="2:65" s="1" customFormat="1" ht="21.75" customHeight="1" x14ac:dyDescent="0.2">
      <c r="B176" s="32"/>
      <c r="C176" s="131" t="s">
        <v>7</v>
      </c>
      <c r="D176" s="131" t="s">
        <v>154</v>
      </c>
      <c r="E176" s="132" t="s">
        <v>272</v>
      </c>
      <c r="F176" s="133" t="s">
        <v>273</v>
      </c>
      <c r="G176" s="134" t="s">
        <v>157</v>
      </c>
      <c r="H176" s="135">
        <v>70.37</v>
      </c>
      <c r="I176" s="136"/>
      <c r="J176" s="137">
        <f>ROUND(I176*H176,2)</f>
        <v>0</v>
      </c>
      <c r="K176" s="133" t="s">
        <v>158</v>
      </c>
      <c r="L176" s="32"/>
      <c r="M176" s="138" t="s">
        <v>19</v>
      </c>
      <c r="N176" s="139" t="s">
        <v>43</v>
      </c>
      <c r="P176" s="140">
        <f>O176*H176</f>
        <v>0</v>
      </c>
      <c r="Q176" s="140">
        <v>0</v>
      </c>
      <c r="R176" s="140">
        <f>Q176*H176</f>
        <v>0</v>
      </c>
      <c r="S176" s="140">
        <v>0</v>
      </c>
      <c r="T176" s="141">
        <f>S176*H176</f>
        <v>0</v>
      </c>
      <c r="AR176" s="142" t="s">
        <v>159</v>
      </c>
      <c r="AT176" s="142" t="s">
        <v>154</v>
      </c>
      <c r="AU176" s="142" t="s">
        <v>81</v>
      </c>
      <c r="AY176" s="17" t="s">
        <v>152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7" t="s">
        <v>79</v>
      </c>
      <c r="BK176" s="143">
        <f>ROUND(I176*H176,2)</f>
        <v>0</v>
      </c>
      <c r="BL176" s="17" t="s">
        <v>159</v>
      </c>
      <c r="BM176" s="142" t="s">
        <v>689</v>
      </c>
    </row>
    <row r="177" spans="2:65" s="1" customFormat="1" x14ac:dyDescent="0.2">
      <c r="B177" s="32"/>
      <c r="D177" s="144" t="s">
        <v>161</v>
      </c>
      <c r="F177" s="145" t="s">
        <v>275</v>
      </c>
      <c r="I177" s="146"/>
      <c r="L177" s="32"/>
      <c r="M177" s="147"/>
      <c r="T177" s="53"/>
      <c r="AT177" s="17" t="s">
        <v>161</v>
      </c>
      <c r="AU177" s="17" t="s">
        <v>81</v>
      </c>
    </row>
    <row r="178" spans="2:65" s="12" customFormat="1" x14ac:dyDescent="0.2">
      <c r="B178" s="148"/>
      <c r="D178" s="149" t="s">
        <v>163</v>
      </c>
      <c r="E178" s="150" t="s">
        <v>19</v>
      </c>
      <c r="F178" s="151" t="s">
        <v>534</v>
      </c>
      <c r="H178" s="150" t="s">
        <v>19</v>
      </c>
      <c r="I178" s="152"/>
      <c r="L178" s="148"/>
      <c r="M178" s="153"/>
      <c r="T178" s="154"/>
      <c r="AT178" s="150" t="s">
        <v>163</v>
      </c>
      <c r="AU178" s="150" t="s">
        <v>81</v>
      </c>
      <c r="AV178" s="12" t="s">
        <v>79</v>
      </c>
      <c r="AW178" s="12" t="s">
        <v>33</v>
      </c>
      <c r="AX178" s="12" t="s">
        <v>72</v>
      </c>
      <c r="AY178" s="150" t="s">
        <v>152</v>
      </c>
    </row>
    <row r="179" spans="2:65" s="13" customFormat="1" x14ac:dyDescent="0.2">
      <c r="B179" s="155"/>
      <c r="D179" s="149" t="s">
        <v>163</v>
      </c>
      <c r="E179" s="156" t="s">
        <v>19</v>
      </c>
      <c r="F179" s="157" t="s">
        <v>445</v>
      </c>
      <c r="H179" s="158">
        <v>49</v>
      </c>
      <c r="I179" s="159"/>
      <c r="L179" s="155"/>
      <c r="M179" s="160"/>
      <c r="T179" s="161"/>
      <c r="AT179" s="156" t="s">
        <v>163</v>
      </c>
      <c r="AU179" s="156" t="s">
        <v>81</v>
      </c>
      <c r="AV179" s="13" t="s">
        <v>81</v>
      </c>
      <c r="AW179" s="13" t="s">
        <v>33</v>
      </c>
      <c r="AX179" s="13" t="s">
        <v>72</v>
      </c>
      <c r="AY179" s="156" t="s">
        <v>152</v>
      </c>
    </row>
    <row r="180" spans="2:65" s="12" customFormat="1" x14ac:dyDescent="0.2">
      <c r="B180" s="148"/>
      <c r="D180" s="149" t="s">
        <v>163</v>
      </c>
      <c r="E180" s="150" t="s">
        <v>19</v>
      </c>
      <c r="F180" s="151" t="s">
        <v>189</v>
      </c>
      <c r="H180" s="150" t="s">
        <v>19</v>
      </c>
      <c r="I180" s="152"/>
      <c r="L180" s="148"/>
      <c r="M180" s="153"/>
      <c r="T180" s="154"/>
      <c r="AT180" s="150" t="s">
        <v>163</v>
      </c>
      <c r="AU180" s="150" t="s">
        <v>81</v>
      </c>
      <c r="AV180" s="12" t="s">
        <v>79</v>
      </c>
      <c r="AW180" s="12" t="s">
        <v>33</v>
      </c>
      <c r="AX180" s="12" t="s">
        <v>72</v>
      </c>
      <c r="AY180" s="150" t="s">
        <v>152</v>
      </c>
    </row>
    <row r="181" spans="2:65" s="13" customFormat="1" x14ac:dyDescent="0.2">
      <c r="B181" s="155"/>
      <c r="D181" s="149" t="s">
        <v>163</v>
      </c>
      <c r="E181" s="156" t="s">
        <v>19</v>
      </c>
      <c r="F181" s="157" t="s">
        <v>183</v>
      </c>
      <c r="H181" s="158">
        <v>5</v>
      </c>
      <c r="I181" s="159"/>
      <c r="L181" s="155"/>
      <c r="M181" s="160"/>
      <c r="T181" s="161"/>
      <c r="AT181" s="156" t="s">
        <v>163</v>
      </c>
      <c r="AU181" s="156" t="s">
        <v>81</v>
      </c>
      <c r="AV181" s="13" t="s">
        <v>81</v>
      </c>
      <c r="AW181" s="13" t="s">
        <v>33</v>
      </c>
      <c r="AX181" s="13" t="s">
        <v>72</v>
      </c>
      <c r="AY181" s="156" t="s">
        <v>152</v>
      </c>
    </row>
    <row r="182" spans="2:65" s="12" customFormat="1" x14ac:dyDescent="0.2">
      <c r="B182" s="148"/>
      <c r="D182" s="149" t="s">
        <v>163</v>
      </c>
      <c r="E182" s="150" t="s">
        <v>19</v>
      </c>
      <c r="F182" s="151" t="s">
        <v>225</v>
      </c>
      <c r="H182" s="150" t="s">
        <v>19</v>
      </c>
      <c r="I182" s="152"/>
      <c r="L182" s="148"/>
      <c r="M182" s="153"/>
      <c r="T182" s="154"/>
      <c r="AT182" s="150" t="s">
        <v>163</v>
      </c>
      <c r="AU182" s="150" t="s">
        <v>81</v>
      </c>
      <c r="AV182" s="12" t="s">
        <v>79</v>
      </c>
      <c r="AW182" s="12" t="s">
        <v>33</v>
      </c>
      <c r="AX182" s="12" t="s">
        <v>72</v>
      </c>
      <c r="AY182" s="150" t="s">
        <v>152</v>
      </c>
    </row>
    <row r="183" spans="2:65" s="13" customFormat="1" x14ac:dyDescent="0.2">
      <c r="B183" s="155"/>
      <c r="D183" s="149" t="s">
        <v>163</v>
      </c>
      <c r="E183" s="156" t="s">
        <v>19</v>
      </c>
      <c r="F183" s="157" t="s">
        <v>572</v>
      </c>
      <c r="H183" s="158">
        <v>16.37</v>
      </c>
      <c r="I183" s="159"/>
      <c r="L183" s="155"/>
      <c r="M183" s="160"/>
      <c r="T183" s="161"/>
      <c r="AT183" s="156" t="s">
        <v>163</v>
      </c>
      <c r="AU183" s="156" t="s">
        <v>81</v>
      </c>
      <c r="AV183" s="13" t="s">
        <v>81</v>
      </c>
      <c r="AW183" s="13" t="s">
        <v>33</v>
      </c>
      <c r="AX183" s="13" t="s">
        <v>72</v>
      </c>
      <c r="AY183" s="156" t="s">
        <v>152</v>
      </c>
    </row>
    <row r="184" spans="2:65" s="14" customFormat="1" x14ac:dyDescent="0.2">
      <c r="B184" s="162"/>
      <c r="D184" s="149" t="s">
        <v>163</v>
      </c>
      <c r="E184" s="163" t="s">
        <v>19</v>
      </c>
      <c r="F184" s="164" t="s">
        <v>194</v>
      </c>
      <c r="H184" s="165">
        <v>70.37</v>
      </c>
      <c r="I184" s="166"/>
      <c r="L184" s="162"/>
      <c r="M184" s="167"/>
      <c r="T184" s="168"/>
      <c r="AT184" s="163" t="s">
        <v>163</v>
      </c>
      <c r="AU184" s="163" t="s">
        <v>81</v>
      </c>
      <c r="AV184" s="14" t="s">
        <v>159</v>
      </c>
      <c r="AW184" s="14" t="s">
        <v>33</v>
      </c>
      <c r="AX184" s="14" t="s">
        <v>79</v>
      </c>
      <c r="AY184" s="163" t="s">
        <v>152</v>
      </c>
    </row>
    <row r="185" spans="2:65" s="1" customFormat="1" ht="21.75" customHeight="1" x14ac:dyDescent="0.2">
      <c r="B185" s="32"/>
      <c r="C185" s="131" t="s">
        <v>296</v>
      </c>
      <c r="D185" s="131" t="s">
        <v>154</v>
      </c>
      <c r="E185" s="132" t="s">
        <v>279</v>
      </c>
      <c r="F185" s="133" t="s">
        <v>280</v>
      </c>
      <c r="G185" s="134" t="s">
        <v>157</v>
      </c>
      <c r="H185" s="135">
        <v>37.5</v>
      </c>
      <c r="I185" s="136"/>
      <c r="J185" s="137">
        <f>ROUND(I185*H185,2)</f>
        <v>0</v>
      </c>
      <c r="K185" s="133" t="s">
        <v>158</v>
      </c>
      <c r="L185" s="32"/>
      <c r="M185" s="138" t="s">
        <v>19</v>
      </c>
      <c r="N185" s="139" t="s">
        <v>43</v>
      </c>
      <c r="P185" s="140">
        <f>O185*H185</f>
        <v>0</v>
      </c>
      <c r="Q185" s="140">
        <v>0</v>
      </c>
      <c r="R185" s="140">
        <f>Q185*H185</f>
        <v>0</v>
      </c>
      <c r="S185" s="140">
        <v>0</v>
      </c>
      <c r="T185" s="141">
        <f>S185*H185</f>
        <v>0</v>
      </c>
      <c r="AR185" s="142" t="s">
        <v>159</v>
      </c>
      <c r="AT185" s="142" t="s">
        <v>154</v>
      </c>
      <c r="AU185" s="142" t="s">
        <v>81</v>
      </c>
      <c r="AY185" s="17" t="s">
        <v>152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7" t="s">
        <v>79</v>
      </c>
      <c r="BK185" s="143">
        <f>ROUND(I185*H185,2)</f>
        <v>0</v>
      </c>
      <c r="BL185" s="17" t="s">
        <v>159</v>
      </c>
      <c r="BM185" s="142" t="s">
        <v>690</v>
      </c>
    </row>
    <row r="186" spans="2:65" s="1" customFormat="1" x14ac:dyDescent="0.2">
      <c r="B186" s="32"/>
      <c r="D186" s="144" t="s">
        <v>161</v>
      </c>
      <c r="F186" s="145" t="s">
        <v>282</v>
      </c>
      <c r="I186" s="146"/>
      <c r="L186" s="32"/>
      <c r="M186" s="147"/>
      <c r="T186" s="53"/>
      <c r="AT186" s="17" t="s">
        <v>161</v>
      </c>
      <c r="AU186" s="17" t="s">
        <v>81</v>
      </c>
    </row>
    <row r="187" spans="2:65" s="12" customFormat="1" x14ac:dyDescent="0.2">
      <c r="B187" s="148"/>
      <c r="D187" s="149" t="s">
        <v>163</v>
      </c>
      <c r="E187" s="150" t="s">
        <v>19</v>
      </c>
      <c r="F187" s="151" t="s">
        <v>283</v>
      </c>
      <c r="H187" s="150" t="s">
        <v>19</v>
      </c>
      <c r="I187" s="152"/>
      <c r="L187" s="148"/>
      <c r="M187" s="153"/>
      <c r="T187" s="154"/>
      <c r="AT187" s="150" t="s">
        <v>163</v>
      </c>
      <c r="AU187" s="150" t="s">
        <v>81</v>
      </c>
      <c r="AV187" s="12" t="s">
        <v>79</v>
      </c>
      <c r="AW187" s="12" t="s">
        <v>33</v>
      </c>
      <c r="AX187" s="12" t="s">
        <v>72</v>
      </c>
      <c r="AY187" s="150" t="s">
        <v>152</v>
      </c>
    </row>
    <row r="188" spans="2:65" s="13" customFormat="1" x14ac:dyDescent="0.2">
      <c r="B188" s="155"/>
      <c r="D188" s="149" t="s">
        <v>163</v>
      </c>
      <c r="E188" s="156" t="s">
        <v>19</v>
      </c>
      <c r="F188" s="157" t="s">
        <v>691</v>
      </c>
      <c r="H188" s="158">
        <v>37.5</v>
      </c>
      <c r="I188" s="159"/>
      <c r="L188" s="155"/>
      <c r="M188" s="160"/>
      <c r="T188" s="161"/>
      <c r="AT188" s="156" t="s">
        <v>163</v>
      </c>
      <c r="AU188" s="156" t="s">
        <v>81</v>
      </c>
      <c r="AV188" s="13" t="s">
        <v>81</v>
      </c>
      <c r="AW188" s="13" t="s">
        <v>33</v>
      </c>
      <c r="AX188" s="13" t="s">
        <v>79</v>
      </c>
      <c r="AY188" s="156" t="s">
        <v>152</v>
      </c>
    </row>
    <row r="189" spans="2:65" s="1" customFormat="1" ht="16.5" customHeight="1" x14ac:dyDescent="0.2">
      <c r="B189" s="32"/>
      <c r="C189" s="169" t="s">
        <v>302</v>
      </c>
      <c r="D189" s="169" t="s">
        <v>228</v>
      </c>
      <c r="E189" s="170" t="s">
        <v>286</v>
      </c>
      <c r="F189" s="171" t="s">
        <v>287</v>
      </c>
      <c r="G189" s="172" t="s">
        <v>231</v>
      </c>
      <c r="H189" s="173">
        <v>3</v>
      </c>
      <c r="I189" s="174"/>
      <c r="J189" s="175">
        <f>ROUND(I189*H189,2)</f>
        <v>0</v>
      </c>
      <c r="K189" s="171" t="s">
        <v>158</v>
      </c>
      <c r="L189" s="176"/>
      <c r="M189" s="177" t="s">
        <v>19</v>
      </c>
      <c r="N189" s="178" t="s">
        <v>43</v>
      </c>
      <c r="P189" s="140">
        <f>O189*H189</f>
        <v>0</v>
      </c>
      <c r="Q189" s="140">
        <v>1</v>
      </c>
      <c r="R189" s="140">
        <f>Q189*H189</f>
        <v>3</v>
      </c>
      <c r="S189" s="140">
        <v>0</v>
      </c>
      <c r="T189" s="141">
        <f>S189*H189</f>
        <v>0</v>
      </c>
      <c r="AR189" s="142" t="s">
        <v>208</v>
      </c>
      <c r="AT189" s="142" t="s">
        <v>228</v>
      </c>
      <c r="AU189" s="142" t="s">
        <v>81</v>
      </c>
      <c r="AY189" s="17" t="s">
        <v>152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7" t="s">
        <v>79</v>
      </c>
      <c r="BK189" s="143">
        <f>ROUND(I189*H189,2)</f>
        <v>0</v>
      </c>
      <c r="BL189" s="17" t="s">
        <v>159</v>
      </c>
      <c r="BM189" s="142" t="s">
        <v>692</v>
      </c>
    </row>
    <row r="190" spans="2:65" s="13" customFormat="1" x14ac:dyDescent="0.2">
      <c r="B190" s="155"/>
      <c r="D190" s="149" t="s">
        <v>163</v>
      </c>
      <c r="E190" s="156" t="s">
        <v>19</v>
      </c>
      <c r="F190" s="157" t="s">
        <v>693</v>
      </c>
      <c r="H190" s="158">
        <v>3</v>
      </c>
      <c r="I190" s="159"/>
      <c r="L190" s="155"/>
      <c r="M190" s="160"/>
      <c r="T190" s="161"/>
      <c r="AT190" s="156" t="s">
        <v>163</v>
      </c>
      <c r="AU190" s="156" t="s">
        <v>81</v>
      </c>
      <c r="AV190" s="13" t="s">
        <v>81</v>
      </c>
      <c r="AW190" s="13" t="s">
        <v>33</v>
      </c>
      <c r="AX190" s="13" t="s">
        <v>79</v>
      </c>
      <c r="AY190" s="156" t="s">
        <v>152</v>
      </c>
    </row>
    <row r="191" spans="2:65" s="11" customFormat="1" ht="22.9" customHeight="1" x14ac:dyDescent="0.2">
      <c r="B191" s="119"/>
      <c r="D191" s="120" t="s">
        <v>71</v>
      </c>
      <c r="E191" s="129" t="s">
        <v>81</v>
      </c>
      <c r="F191" s="129" t="s">
        <v>290</v>
      </c>
      <c r="I191" s="122"/>
      <c r="J191" s="130">
        <f>BK191</f>
        <v>0</v>
      </c>
      <c r="L191" s="119"/>
      <c r="M191" s="124"/>
      <c r="P191" s="125">
        <f>SUM(P192:P200)</f>
        <v>0</v>
      </c>
      <c r="R191" s="125">
        <f>SUM(R192:R200)</f>
        <v>10.93262161</v>
      </c>
      <c r="T191" s="126">
        <f>SUM(T192:T200)</f>
        <v>0</v>
      </c>
      <c r="AR191" s="120" t="s">
        <v>79</v>
      </c>
      <c r="AT191" s="127" t="s">
        <v>71</v>
      </c>
      <c r="AU191" s="127" t="s">
        <v>79</v>
      </c>
      <c r="AY191" s="120" t="s">
        <v>152</v>
      </c>
      <c r="BK191" s="128">
        <f>SUM(BK192:BK200)</f>
        <v>0</v>
      </c>
    </row>
    <row r="192" spans="2:65" s="1" customFormat="1" ht="16.5" customHeight="1" x14ac:dyDescent="0.2">
      <c r="B192" s="32"/>
      <c r="C192" s="131" t="s">
        <v>309</v>
      </c>
      <c r="D192" s="131" t="s">
        <v>154</v>
      </c>
      <c r="E192" s="132" t="s">
        <v>291</v>
      </c>
      <c r="F192" s="133" t="s">
        <v>292</v>
      </c>
      <c r="G192" s="134" t="s">
        <v>186</v>
      </c>
      <c r="H192" s="135">
        <v>1.1180000000000001</v>
      </c>
      <c r="I192" s="136"/>
      <c r="J192" s="137">
        <f>ROUND(I192*H192,2)</f>
        <v>0</v>
      </c>
      <c r="K192" s="133" t="s">
        <v>158</v>
      </c>
      <c r="L192" s="32"/>
      <c r="M192" s="138" t="s">
        <v>19</v>
      </c>
      <c r="N192" s="139" t="s">
        <v>43</v>
      </c>
      <c r="P192" s="140">
        <f>O192*H192</f>
        <v>0</v>
      </c>
      <c r="Q192" s="140">
        <v>2.16</v>
      </c>
      <c r="R192" s="140">
        <f>Q192*H192</f>
        <v>2.4148800000000006</v>
      </c>
      <c r="S192" s="140">
        <v>0</v>
      </c>
      <c r="T192" s="141">
        <f>S192*H192</f>
        <v>0</v>
      </c>
      <c r="AR192" s="142" t="s">
        <v>159</v>
      </c>
      <c r="AT192" s="142" t="s">
        <v>154</v>
      </c>
      <c r="AU192" s="142" t="s">
        <v>81</v>
      </c>
      <c r="AY192" s="17" t="s">
        <v>152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7" t="s">
        <v>79</v>
      </c>
      <c r="BK192" s="143">
        <f>ROUND(I192*H192,2)</f>
        <v>0</v>
      </c>
      <c r="BL192" s="17" t="s">
        <v>159</v>
      </c>
      <c r="BM192" s="142" t="s">
        <v>694</v>
      </c>
    </row>
    <row r="193" spans="2:65" s="1" customFormat="1" x14ac:dyDescent="0.2">
      <c r="B193" s="32"/>
      <c r="D193" s="144" t="s">
        <v>161</v>
      </c>
      <c r="F193" s="145" t="s">
        <v>294</v>
      </c>
      <c r="I193" s="146"/>
      <c r="L193" s="32"/>
      <c r="M193" s="147"/>
      <c r="T193" s="53"/>
      <c r="AT193" s="17" t="s">
        <v>161</v>
      </c>
      <c r="AU193" s="17" t="s">
        <v>81</v>
      </c>
    </row>
    <row r="194" spans="2:65" s="13" customFormat="1" x14ac:dyDescent="0.2">
      <c r="B194" s="155"/>
      <c r="D194" s="149" t="s">
        <v>163</v>
      </c>
      <c r="E194" s="156" t="s">
        <v>19</v>
      </c>
      <c r="F194" s="157" t="s">
        <v>578</v>
      </c>
      <c r="H194" s="158">
        <v>1.1180000000000001</v>
      </c>
      <c r="I194" s="159"/>
      <c r="L194" s="155"/>
      <c r="M194" s="160"/>
      <c r="T194" s="161"/>
      <c r="AT194" s="156" t="s">
        <v>163</v>
      </c>
      <c r="AU194" s="156" t="s">
        <v>81</v>
      </c>
      <c r="AV194" s="13" t="s">
        <v>81</v>
      </c>
      <c r="AW194" s="13" t="s">
        <v>33</v>
      </c>
      <c r="AX194" s="13" t="s">
        <v>79</v>
      </c>
      <c r="AY194" s="156" t="s">
        <v>152</v>
      </c>
    </row>
    <row r="195" spans="2:65" s="1" customFormat="1" ht="21.75" customHeight="1" x14ac:dyDescent="0.2">
      <c r="B195" s="32"/>
      <c r="C195" s="131" t="s">
        <v>314</v>
      </c>
      <c r="D195" s="131" t="s">
        <v>154</v>
      </c>
      <c r="E195" s="132" t="s">
        <v>297</v>
      </c>
      <c r="F195" s="133" t="s">
        <v>298</v>
      </c>
      <c r="G195" s="134" t="s">
        <v>186</v>
      </c>
      <c r="H195" s="135">
        <v>3.3540000000000001</v>
      </c>
      <c r="I195" s="136"/>
      <c r="J195" s="137">
        <f>ROUND(I195*H195,2)</f>
        <v>0</v>
      </c>
      <c r="K195" s="133" t="s">
        <v>158</v>
      </c>
      <c r="L195" s="32"/>
      <c r="M195" s="138" t="s">
        <v>19</v>
      </c>
      <c r="N195" s="139" t="s">
        <v>43</v>
      </c>
      <c r="P195" s="140">
        <f>O195*H195</f>
        <v>0</v>
      </c>
      <c r="Q195" s="140">
        <v>2.5018699999999998</v>
      </c>
      <c r="R195" s="140">
        <f>Q195*H195</f>
        <v>8.3912719799999991</v>
      </c>
      <c r="S195" s="140">
        <v>0</v>
      </c>
      <c r="T195" s="141">
        <f>S195*H195</f>
        <v>0</v>
      </c>
      <c r="AR195" s="142" t="s">
        <v>159</v>
      </c>
      <c r="AT195" s="142" t="s">
        <v>154</v>
      </c>
      <c r="AU195" s="142" t="s">
        <v>81</v>
      </c>
      <c r="AY195" s="17" t="s">
        <v>152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7" t="s">
        <v>79</v>
      </c>
      <c r="BK195" s="143">
        <f>ROUND(I195*H195,2)</f>
        <v>0</v>
      </c>
      <c r="BL195" s="17" t="s">
        <v>159</v>
      </c>
      <c r="BM195" s="142" t="s">
        <v>695</v>
      </c>
    </row>
    <row r="196" spans="2:65" s="1" customFormat="1" x14ac:dyDescent="0.2">
      <c r="B196" s="32"/>
      <c r="D196" s="144" t="s">
        <v>161</v>
      </c>
      <c r="F196" s="145" t="s">
        <v>300</v>
      </c>
      <c r="I196" s="146"/>
      <c r="L196" s="32"/>
      <c r="M196" s="147"/>
      <c r="T196" s="53"/>
      <c r="AT196" s="17" t="s">
        <v>161</v>
      </c>
      <c r="AU196" s="17" t="s">
        <v>81</v>
      </c>
    </row>
    <row r="197" spans="2:65" s="13" customFormat="1" x14ac:dyDescent="0.2">
      <c r="B197" s="155"/>
      <c r="D197" s="149" t="s">
        <v>163</v>
      </c>
      <c r="E197" s="156" t="s">
        <v>19</v>
      </c>
      <c r="F197" s="157" t="s">
        <v>580</v>
      </c>
      <c r="H197" s="158">
        <v>3.3540000000000001</v>
      </c>
      <c r="I197" s="159"/>
      <c r="L197" s="155"/>
      <c r="M197" s="160"/>
      <c r="T197" s="161"/>
      <c r="AT197" s="156" t="s">
        <v>163</v>
      </c>
      <c r="AU197" s="156" t="s">
        <v>81</v>
      </c>
      <c r="AV197" s="13" t="s">
        <v>81</v>
      </c>
      <c r="AW197" s="13" t="s">
        <v>33</v>
      </c>
      <c r="AX197" s="13" t="s">
        <v>79</v>
      </c>
      <c r="AY197" s="156" t="s">
        <v>152</v>
      </c>
    </row>
    <row r="198" spans="2:65" s="1" customFormat="1" ht="16.5" customHeight="1" x14ac:dyDescent="0.2">
      <c r="B198" s="32"/>
      <c r="C198" s="131" t="s">
        <v>321</v>
      </c>
      <c r="D198" s="131" t="s">
        <v>154</v>
      </c>
      <c r="E198" s="132" t="s">
        <v>303</v>
      </c>
      <c r="F198" s="133" t="s">
        <v>304</v>
      </c>
      <c r="G198" s="134" t="s">
        <v>231</v>
      </c>
      <c r="H198" s="135">
        <v>0.11899999999999999</v>
      </c>
      <c r="I198" s="136"/>
      <c r="J198" s="137">
        <f>ROUND(I198*H198,2)</f>
        <v>0</v>
      </c>
      <c r="K198" s="133" t="s">
        <v>158</v>
      </c>
      <c r="L198" s="32"/>
      <c r="M198" s="138" t="s">
        <v>19</v>
      </c>
      <c r="N198" s="139" t="s">
        <v>43</v>
      </c>
      <c r="P198" s="140">
        <f>O198*H198</f>
        <v>0</v>
      </c>
      <c r="Q198" s="140">
        <v>1.06277</v>
      </c>
      <c r="R198" s="140">
        <f>Q198*H198</f>
        <v>0.12646963</v>
      </c>
      <c r="S198" s="140">
        <v>0</v>
      </c>
      <c r="T198" s="141">
        <f>S198*H198</f>
        <v>0</v>
      </c>
      <c r="AR198" s="142" t="s">
        <v>159</v>
      </c>
      <c r="AT198" s="142" t="s">
        <v>154</v>
      </c>
      <c r="AU198" s="142" t="s">
        <v>81</v>
      </c>
      <c r="AY198" s="17" t="s">
        <v>152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7" t="s">
        <v>79</v>
      </c>
      <c r="BK198" s="143">
        <f>ROUND(I198*H198,2)</f>
        <v>0</v>
      </c>
      <c r="BL198" s="17" t="s">
        <v>159</v>
      </c>
      <c r="BM198" s="142" t="s">
        <v>696</v>
      </c>
    </row>
    <row r="199" spans="2:65" s="1" customFormat="1" x14ac:dyDescent="0.2">
      <c r="B199" s="32"/>
      <c r="D199" s="144" t="s">
        <v>161</v>
      </c>
      <c r="F199" s="145" t="s">
        <v>306</v>
      </c>
      <c r="I199" s="146"/>
      <c r="L199" s="32"/>
      <c r="M199" s="147"/>
      <c r="T199" s="53"/>
      <c r="AT199" s="17" t="s">
        <v>161</v>
      </c>
      <c r="AU199" s="17" t="s">
        <v>81</v>
      </c>
    </row>
    <row r="200" spans="2:65" s="13" customFormat="1" x14ac:dyDescent="0.2">
      <c r="B200" s="155"/>
      <c r="D200" s="149" t="s">
        <v>163</v>
      </c>
      <c r="E200" s="156" t="s">
        <v>19</v>
      </c>
      <c r="F200" s="157" t="s">
        <v>582</v>
      </c>
      <c r="H200" s="158">
        <v>0.11899999999999999</v>
      </c>
      <c r="I200" s="159"/>
      <c r="L200" s="155"/>
      <c r="M200" s="160"/>
      <c r="T200" s="161"/>
      <c r="AT200" s="156" t="s">
        <v>163</v>
      </c>
      <c r="AU200" s="156" t="s">
        <v>81</v>
      </c>
      <c r="AV200" s="13" t="s">
        <v>81</v>
      </c>
      <c r="AW200" s="13" t="s">
        <v>33</v>
      </c>
      <c r="AX200" s="13" t="s">
        <v>79</v>
      </c>
      <c r="AY200" s="156" t="s">
        <v>152</v>
      </c>
    </row>
    <row r="201" spans="2:65" s="11" customFormat="1" ht="22.9" customHeight="1" x14ac:dyDescent="0.2">
      <c r="B201" s="119"/>
      <c r="D201" s="120" t="s">
        <v>71</v>
      </c>
      <c r="E201" s="129" t="s">
        <v>183</v>
      </c>
      <c r="F201" s="129" t="s">
        <v>308</v>
      </c>
      <c r="I201" s="122"/>
      <c r="J201" s="130">
        <f>BK201</f>
        <v>0</v>
      </c>
      <c r="L201" s="119"/>
      <c r="M201" s="124"/>
      <c r="P201" s="125">
        <f>SUM(P202:P238)</f>
        <v>0</v>
      </c>
      <c r="R201" s="125">
        <f>SUM(R202:R238)</f>
        <v>15.478</v>
      </c>
      <c r="T201" s="126">
        <f>SUM(T202:T238)</f>
        <v>0</v>
      </c>
      <c r="AR201" s="120" t="s">
        <v>79</v>
      </c>
      <c r="AT201" s="127" t="s">
        <v>71</v>
      </c>
      <c r="AU201" s="127" t="s">
        <v>79</v>
      </c>
      <c r="AY201" s="120" t="s">
        <v>152</v>
      </c>
      <c r="BK201" s="128">
        <f>SUM(BK202:BK238)</f>
        <v>0</v>
      </c>
    </row>
    <row r="202" spans="2:65" s="1" customFormat="1" ht="21.75" customHeight="1" x14ac:dyDescent="0.2">
      <c r="B202" s="32"/>
      <c r="C202" s="131" t="s">
        <v>326</v>
      </c>
      <c r="D202" s="131" t="s">
        <v>154</v>
      </c>
      <c r="E202" s="132" t="s">
        <v>583</v>
      </c>
      <c r="F202" s="133" t="s">
        <v>584</v>
      </c>
      <c r="G202" s="134" t="s">
        <v>157</v>
      </c>
      <c r="H202" s="135">
        <v>49</v>
      </c>
      <c r="I202" s="136"/>
      <c r="J202" s="137">
        <f>ROUND(I202*H202,2)</f>
        <v>0</v>
      </c>
      <c r="K202" s="133" t="s">
        <v>158</v>
      </c>
      <c r="L202" s="32"/>
      <c r="M202" s="138" t="s">
        <v>19</v>
      </c>
      <c r="N202" s="139" t="s">
        <v>43</v>
      </c>
      <c r="P202" s="140">
        <f>O202*H202</f>
        <v>0</v>
      </c>
      <c r="Q202" s="140">
        <v>0</v>
      </c>
      <c r="R202" s="140">
        <f>Q202*H202</f>
        <v>0</v>
      </c>
      <c r="S202" s="140">
        <v>0</v>
      </c>
      <c r="T202" s="141">
        <f>S202*H202</f>
        <v>0</v>
      </c>
      <c r="AR202" s="142" t="s">
        <v>159</v>
      </c>
      <c r="AT202" s="142" t="s">
        <v>154</v>
      </c>
      <c r="AU202" s="142" t="s">
        <v>81</v>
      </c>
      <c r="AY202" s="17" t="s">
        <v>152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7" t="s">
        <v>79</v>
      </c>
      <c r="BK202" s="143">
        <f>ROUND(I202*H202,2)</f>
        <v>0</v>
      </c>
      <c r="BL202" s="17" t="s">
        <v>159</v>
      </c>
      <c r="BM202" s="142" t="s">
        <v>697</v>
      </c>
    </row>
    <row r="203" spans="2:65" s="1" customFormat="1" x14ac:dyDescent="0.2">
      <c r="B203" s="32"/>
      <c r="D203" s="144" t="s">
        <v>161</v>
      </c>
      <c r="F203" s="145" t="s">
        <v>586</v>
      </c>
      <c r="I203" s="146"/>
      <c r="L203" s="32"/>
      <c r="M203" s="147"/>
      <c r="T203" s="53"/>
      <c r="AT203" s="17" t="s">
        <v>161</v>
      </c>
      <c r="AU203" s="17" t="s">
        <v>81</v>
      </c>
    </row>
    <row r="204" spans="2:65" s="12" customFormat="1" x14ac:dyDescent="0.2">
      <c r="B204" s="148"/>
      <c r="D204" s="149" t="s">
        <v>163</v>
      </c>
      <c r="E204" s="150" t="s">
        <v>19</v>
      </c>
      <c r="F204" s="151" t="s">
        <v>534</v>
      </c>
      <c r="H204" s="150" t="s">
        <v>19</v>
      </c>
      <c r="I204" s="152"/>
      <c r="L204" s="148"/>
      <c r="M204" s="153"/>
      <c r="T204" s="154"/>
      <c r="AT204" s="150" t="s">
        <v>163</v>
      </c>
      <c r="AU204" s="150" t="s">
        <v>81</v>
      </c>
      <c r="AV204" s="12" t="s">
        <v>79</v>
      </c>
      <c r="AW204" s="12" t="s">
        <v>33</v>
      </c>
      <c r="AX204" s="12" t="s">
        <v>72</v>
      </c>
      <c r="AY204" s="150" t="s">
        <v>152</v>
      </c>
    </row>
    <row r="205" spans="2:65" s="13" customFormat="1" x14ac:dyDescent="0.2">
      <c r="B205" s="155"/>
      <c r="D205" s="149" t="s">
        <v>163</v>
      </c>
      <c r="E205" s="156" t="s">
        <v>19</v>
      </c>
      <c r="F205" s="157" t="s">
        <v>445</v>
      </c>
      <c r="H205" s="158">
        <v>49</v>
      </c>
      <c r="I205" s="159"/>
      <c r="L205" s="155"/>
      <c r="M205" s="160"/>
      <c r="T205" s="161"/>
      <c r="AT205" s="156" t="s">
        <v>163</v>
      </c>
      <c r="AU205" s="156" t="s">
        <v>81</v>
      </c>
      <c r="AV205" s="13" t="s">
        <v>81</v>
      </c>
      <c r="AW205" s="13" t="s">
        <v>33</v>
      </c>
      <c r="AX205" s="13" t="s">
        <v>79</v>
      </c>
      <c r="AY205" s="156" t="s">
        <v>152</v>
      </c>
    </row>
    <row r="206" spans="2:65" s="1" customFormat="1" ht="21.75" customHeight="1" x14ac:dyDescent="0.2">
      <c r="B206" s="32"/>
      <c r="C206" s="131" t="s">
        <v>331</v>
      </c>
      <c r="D206" s="131" t="s">
        <v>154</v>
      </c>
      <c r="E206" s="132" t="s">
        <v>588</v>
      </c>
      <c r="F206" s="133" t="s">
        <v>589</v>
      </c>
      <c r="G206" s="134" t="s">
        <v>157</v>
      </c>
      <c r="H206" s="135">
        <v>49</v>
      </c>
      <c r="I206" s="136"/>
      <c r="J206" s="137">
        <f>ROUND(I206*H206,2)</f>
        <v>0</v>
      </c>
      <c r="K206" s="133" t="s">
        <v>158</v>
      </c>
      <c r="L206" s="32"/>
      <c r="M206" s="138" t="s">
        <v>19</v>
      </c>
      <c r="N206" s="139" t="s">
        <v>43</v>
      </c>
      <c r="P206" s="140">
        <f>O206*H206</f>
        <v>0</v>
      </c>
      <c r="Q206" s="140">
        <v>0</v>
      </c>
      <c r="R206" s="140">
        <f>Q206*H206</f>
        <v>0</v>
      </c>
      <c r="S206" s="140">
        <v>0</v>
      </c>
      <c r="T206" s="141">
        <f>S206*H206</f>
        <v>0</v>
      </c>
      <c r="AR206" s="142" t="s">
        <v>159</v>
      </c>
      <c r="AT206" s="142" t="s">
        <v>154</v>
      </c>
      <c r="AU206" s="142" t="s">
        <v>81</v>
      </c>
      <c r="AY206" s="17" t="s">
        <v>152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7" t="s">
        <v>79</v>
      </c>
      <c r="BK206" s="143">
        <f>ROUND(I206*H206,2)</f>
        <v>0</v>
      </c>
      <c r="BL206" s="17" t="s">
        <v>159</v>
      </c>
      <c r="BM206" s="142" t="s">
        <v>698</v>
      </c>
    </row>
    <row r="207" spans="2:65" s="1" customFormat="1" x14ac:dyDescent="0.2">
      <c r="B207" s="32"/>
      <c r="D207" s="144" t="s">
        <v>161</v>
      </c>
      <c r="F207" s="145" t="s">
        <v>591</v>
      </c>
      <c r="I207" s="146"/>
      <c r="L207" s="32"/>
      <c r="M207" s="147"/>
      <c r="T207" s="53"/>
      <c r="AT207" s="17" t="s">
        <v>161</v>
      </c>
      <c r="AU207" s="17" t="s">
        <v>81</v>
      </c>
    </row>
    <row r="208" spans="2:65" s="12" customFormat="1" x14ac:dyDescent="0.2">
      <c r="B208" s="148"/>
      <c r="D208" s="149" t="s">
        <v>163</v>
      </c>
      <c r="E208" s="150" t="s">
        <v>19</v>
      </c>
      <c r="F208" s="151" t="s">
        <v>534</v>
      </c>
      <c r="H208" s="150" t="s">
        <v>19</v>
      </c>
      <c r="I208" s="152"/>
      <c r="L208" s="148"/>
      <c r="M208" s="153"/>
      <c r="T208" s="154"/>
      <c r="AT208" s="150" t="s">
        <v>163</v>
      </c>
      <c r="AU208" s="150" t="s">
        <v>81</v>
      </c>
      <c r="AV208" s="12" t="s">
        <v>79</v>
      </c>
      <c r="AW208" s="12" t="s">
        <v>33</v>
      </c>
      <c r="AX208" s="12" t="s">
        <v>72</v>
      </c>
      <c r="AY208" s="150" t="s">
        <v>152</v>
      </c>
    </row>
    <row r="209" spans="2:65" s="13" customFormat="1" x14ac:dyDescent="0.2">
      <c r="B209" s="155"/>
      <c r="D209" s="149" t="s">
        <v>163</v>
      </c>
      <c r="E209" s="156" t="s">
        <v>19</v>
      </c>
      <c r="F209" s="157" t="s">
        <v>445</v>
      </c>
      <c r="H209" s="158">
        <v>49</v>
      </c>
      <c r="I209" s="159"/>
      <c r="L209" s="155"/>
      <c r="M209" s="160"/>
      <c r="T209" s="161"/>
      <c r="AT209" s="156" t="s">
        <v>163</v>
      </c>
      <c r="AU209" s="156" t="s">
        <v>81</v>
      </c>
      <c r="AV209" s="13" t="s">
        <v>81</v>
      </c>
      <c r="AW209" s="13" t="s">
        <v>33</v>
      </c>
      <c r="AX209" s="13" t="s">
        <v>79</v>
      </c>
      <c r="AY209" s="156" t="s">
        <v>152</v>
      </c>
    </row>
    <row r="210" spans="2:65" s="1" customFormat="1" ht="21.75" customHeight="1" x14ac:dyDescent="0.2">
      <c r="B210" s="32"/>
      <c r="C210" s="131" t="s">
        <v>336</v>
      </c>
      <c r="D210" s="131" t="s">
        <v>154</v>
      </c>
      <c r="E210" s="132" t="s">
        <v>310</v>
      </c>
      <c r="F210" s="133" t="s">
        <v>311</v>
      </c>
      <c r="G210" s="134" t="s">
        <v>157</v>
      </c>
      <c r="H210" s="135">
        <v>5</v>
      </c>
      <c r="I210" s="136"/>
      <c r="J210" s="137">
        <f>ROUND(I210*H210,2)</f>
        <v>0</v>
      </c>
      <c r="K210" s="133" t="s">
        <v>158</v>
      </c>
      <c r="L210" s="32"/>
      <c r="M210" s="138" t="s">
        <v>19</v>
      </c>
      <c r="N210" s="139" t="s">
        <v>43</v>
      </c>
      <c r="P210" s="140">
        <f>O210*H210</f>
        <v>0</v>
      </c>
      <c r="Q210" s="140">
        <v>0</v>
      </c>
      <c r="R210" s="140">
        <f>Q210*H210</f>
        <v>0</v>
      </c>
      <c r="S210" s="140">
        <v>0</v>
      </c>
      <c r="T210" s="141">
        <f>S210*H210</f>
        <v>0</v>
      </c>
      <c r="AR210" s="142" t="s">
        <v>159</v>
      </c>
      <c r="AT210" s="142" t="s">
        <v>154</v>
      </c>
      <c r="AU210" s="142" t="s">
        <v>81</v>
      </c>
      <c r="AY210" s="17" t="s">
        <v>152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7" t="s">
        <v>79</v>
      </c>
      <c r="BK210" s="143">
        <f>ROUND(I210*H210,2)</f>
        <v>0</v>
      </c>
      <c r="BL210" s="17" t="s">
        <v>159</v>
      </c>
      <c r="BM210" s="142" t="s">
        <v>699</v>
      </c>
    </row>
    <row r="211" spans="2:65" s="1" customFormat="1" x14ac:dyDescent="0.2">
      <c r="B211" s="32"/>
      <c r="D211" s="144" t="s">
        <v>161</v>
      </c>
      <c r="F211" s="145" t="s">
        <v>313</v>
      </c>
      <c r="I211" s="146"/>
      <c r="L211" s="32"/>
      <c r="M211" s="147"/>
      <c r="T211" s="53"/>
      <c r="AT211" s="17" t="s">
        <v>161</v>
      </c>
      <c r="AU211" s="17" t="s">
        <v>81</v>
      </c>
    </row>
    <row r="212" spans="2:65" s="12" customFormat="1" x14ac:dyDescent="0.2">
      <c r="B212" s="148"/>
      <c r="D212" s="149" t="s">
        <v>163</v>
      </c>
      <c r="E212" s="150" t="s">
        <v>19</v>
      </c>
      <c r="F212" s="151" t="s">
        <v>189</v>
      </c>
      <c r="H212" s="150" t="s">
        <v>19</v>
      </c>
      <c r="I212" s="152"/>
      <c r="L212" s="148"/>
      <c r="M212" s="153"/>
      <c r="T212" s="154"/>
      <c r="AT212" s="150" t="s">
        <v>163</v>
      </c>
      <c r="AU212" s="150" t="s">
        <v>81</v>
      </c>
      <c r="AV212" s="12" t="s">
        <v>79</v>
      </c>
      <c r="AW212" s="12" t="s">
        <v>33</v>
      </c>
      <c r="AX212" s="12" t="s">
        <v>72</v>
      </c>
      <c r="AY212" s="150" t="s">
        <v>152</v>
      </c>
    </row>
    <row r="213" spans="2:65" s="13" customFormat="1" x14ac:dyDescent="0.2">
      <c r="B213" s="155"/>
      <c r="D213" s="149" t="s">
        <v>163</v>
      </c>
      <c r="E213" s="156" t="s">
        <v>19</v>
      </c>
      <c r="F213" s="157" t="s">
        <v>183</v>
      </c>
      <c r="H213" s="158">
        <v>5</v>
      </c>
      <c r="I213" s="159"/>
      <c r="L213" s="155"/>
      <c r="M213" s="160"/>
      <c r="T213" s="161"/>
      <c r="AT213" s="156" t="s">
        <v>163</v>
      </c>
      <c r="AU213" s="156" t="s">
        <v>81</v>
      </c>
      <c r="AV213" s="13" t="s">
        <v>81</v>
      </c>
      <c r="AW213" s="13" t="s">
        <v>33</v>
      </c>
      <c r="AX213" s="13" t="s">
        <v>79</v>
      </c>
      <c r="AY213" s="156" t="s">
        <v>152</v>
      </c>
    </row>
    <row r="214" spans="2:65" s="1" customFormat="1" ht="24.2" customHeight="1" x14ac:dyDescent="0.2">
      <c r="B214" s="32"/>
      <c r="C214" s="131" t="s">
        <v>342</v>
      </c>
      <c r="D214" s="131" t="s">
        <v>154</v>
      </c>
      <c r="E214" s="132" t="s">
        <v>315</v>
      </c>
      <c r="F214" s="133" t="s">
        <v>316</v>
      </c>
      <c r="G214" s="134" t="s">
        <v>157</v>
      </c>
      <c r="H214" s="135">
        <v>10</v>
      </c>
      <c r="I214" s="136"/>
      <c r="J214" s="137">
        <f>ROUND(I214*H214,2)</f>
        <v>0</v>
      </c>
      <c r="K214" s="133" t="s">
        <v>158</v>
      </c>
      <c r="L214" s="32"/>
      <c r="M214" s="138" t="s">
        <v>19</v>
      </c>
      <c r="N214" s="139" t="s">
        <v>43</v>
      </c>
      <c r="P214" s="140">
        <f>O214*H214</f>
        <v>0</v>
      </c>
      <c r="Q214" s="140">
        <v>0</v>
      </c>
      <c r="R214" s="140">
        <f>Q214*H214</f>
        <v>0</v>
      </c>
      <c r="S214" s="140">
        <v>0</v>
      </c>
      <c r="T214" s="141">
        <f>S214*H214</f>
        <v>0</v>
      </c>
      <c r="AR214" s="142" t="s">
        <v>159</v>
      </c>
      <c r="AT214" s="142" t="s">
        <v>154</v>
      </c>
      <c r="AU214" s="142" t="s">
        <v>81</v>
      </c>
      <c r="AY214" s="17" t="s">
        <v>152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7" t="s">
        <v>79</v>
      </c>
      <c r="BK214" s="143">
        <f>ROUND(I214*H214,2)</f>
        <v>0</v>
      </c>
      <c r="BL214" s="17" t="s">
        <v>159</v>
      </c>
      <c r="BM214" s="142" t="s">
        <v>700</v>
      </c>
    </row>
    <row r="215" spans="2:65" s="1" customFormat="1" x14ac:dyDescent="0.2">
      <c r="B215" s="32"/>
      <c r="D215" s="144" t="s">
        <v>161</v>
      </c>
      <c r="F215" s="145" t="s">
        <v>318</v>
      </c>
      <c r="I215" s="146"/>
      <c r="L215" s="32"/>
      <c r="M215" s="147"/>
      <c r="T215" s="53"/>
      <c r="AT215" s="17" t="s">
        <v>161</v>
      </c>
      <c r="AU215" s="17" t="s">
        <v>81</v>
      </c>
    </row>
    <row r="216" spans="2:65" s="12" customFormat="1" x14ac:dyDescent="0.2">
      <c r="B216" s="148"/>
      <c r="D216" s="149" t="s">
        <v>163</v>
      </c>
      <c r="E216" s="150" t="s">
        <v>19</v>
      </c>
      <c r="F216" s="151" t="s">
        <v>319</v>
      </c>
      <c r="H216" s="150" t="s">
        <v>19</v>
      </c>
      <c r="I216" s="152"/>
      <c r="L216" s="148"/>
      <c r="M216" s="153"/>
      <c r="T216" s="154"/>
      <c r="AT216" s="150" t="s">
        <v>163</v>
      </c>
      <c r="AU216" s="150" t="s">
        <v>81</v>
      </c>
      <c r="AV216" s="12" t="s">
        <v>79</v>
      </c>
      <c r="AW216" s="12" t="s">
        <v>33</v>
      </c>
      <c r="AX216" s="12" t="s">
        <v>72</v>
      </c>
      <c r="AY216" s="150" t="s">
        <v>152</v>
      </c>
    </row>
    <row r="217" spans="2:65" s="13" customFormat="1" x14ac:dyDescent="0.2">
      <c r="B217" s="155"/>
      <c r="D217" s="149" t="s">
        <v>163</v>
      </c>
      <c r="E217" s="156" t="s">
        <v>19</v>
      </c>
      <c r="F217" s="157" t="s">
        <v>219</v>
      </c>
      <c r="H217" s="158">
        <v>10</v>
      </c>
      <c r="I217" s="159"/>
      <c r="L217" s="155"/>
      <c r="M217" s="160"/>
      <c r="T217" s="161"/>
      <c r="AT217" s="156" t="s">
        <v>163</v>
      </c>
      <c r="AU217" s="156" t="s">
        <v>81</v>
      </c>
      <c r="AV217" s="13" t="s">
        <v>81</v>
      </c>
      <c r="AW217" s="13" t="s">
        <v>33</v>
      </c>
      <c r="AX217" s="13" t="s">
        <v>79</v>
      </c>
      <c r="AY217" s="156" t="s">
        <v>152</v>
      </c>
    </row>
    <row r="218" spans="2:65" s="1" customFormat="1" ht="16.5" customHeight="1" x14ac:dyDescent="0.2">
      <c r="B218" s="32"/>
      <c r="C218" s="131" t="s">
        <v>347</v>
      </c>
      <c r="D218" s="131" t="s">
        <v>154</v>
      </c>
      <c r="E218" s="132" t="s">
        <v>322</v>
      </c>
      <c r="F218" s="133" t="s">
        <v>323</v>
      </c>
      <c r="G218" s="134" t="s">
        <v>157</v>
      </c>
      <c r="H218" s="135">
        <v>10</v>
      </c>
      <c r="I218" s="136"/>
      <c r="J218" s="137">
        <f>ROUND(I218*H218,2)</f>
        <v>0</v>
      </c>
      <c r="K218" s="133" t="s">
        <v>158</v>
      </c>
      <c r="L218" s="32"/>
      <c r="M218" s="138" t="s">
        <v>19</v>
      </c>
      <c r="N218" s="139" t="s">
        <v>43</v>
      </c>
      <c r="P218" s="140">
        <f>O218*H218</f>
        <v>0</v>
      </c>
      <c r="Q218" s="140">
        <v>0</v>
      </c>
      <c r="R218" s="140">
        <f>Q218*H218</f>
        <v>0</v>
      </c>
      <c r="S218" s="140">
        <v>0</v>
      </c>
      <c r="T218" s="141">
        <f>S218*H218</f>
        <v>0</v>
      </c>
      <c r="AR218" s="142" t="s">
        <v>159</v>
      </c>
      <c r="AT218" s="142" t="s">
        <v>154</v>
      </c>
      <c r="AU218" s="142" t="s">
        <v>81</v>
      </c>
      <c r="AY218" s="17" t="s">
        <v>152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7" t="s">
        <v>79</v>
      </c>
      <c r="BK218" s="143">
        <f>ROUND(I218*H218,2)</f>
        <v>0</v>
      </c>
      <c r="BL218" s="17" t="s">
        <v>159</v>
      </c>
      <c r="BM218" s="142" t="s">
        <v>701</v>
      </c>
    </row>
    <row r="219" spans="2:65" s="1" customFormat="1" x14ac:dyDescent="0.2">
      <c r="B219" s="32"/>
      <c r="D219" s="144" t="s">
        <v>161</v>
      </c>
      <c r="F219" s="145" t="s">
        <v>325</v>
      </c>
      <c r="I219" s="146"/>
      <c r="L219" s="32"/>
      <c r="M219" s="147"/>
      <c r="T219" s="53"/>
      <c r="AT219" s="17" t="s">
        <v>161</v>
      </c>
      <c r="AU219" s="17" t="s">
        <v>81</v>
      </c>
    </row>
    <row r="220" spans="2:65" s="12" customFormat="1" x14ac:dyDescent="0.2">
      <c r="B220" s="148"/>
      <c r="D220" s="149" t="s">
        <v>163</v>
      </c>
      <c r="E220" s="150" t="s">
        <v>19</v>
      </c>
      <c r="F220" s="151" t="s">
        <v>319</v>
      </c>
      <c r="H220" s="150" t="s">
        <v>19</v>
      </c>
      <c r="I220" s="152"/>
      <c r="L220" s="148"/>
      <c r="M220" s="153"/>
      <c r="T220" s="154"/>
      <c r="AT220" s="150" t="s">
        <v>163</v>
      </c>
      <c r="AU220" s="150" t="s">
        <v>81</v>
      </c>
      <c r="AV220" s="12" t="s">
        <v>79</v>
      </c>
      <c r="AW220" s="12" t="s">
        <v>33</v>
      </c>
      <c r="AX220" s="12" t="s">
        <v>72</v>
      </c>
      <c r="AY220" s="150" t="s">
        <v>152</v>
      </c>
    </row>
    <row r="221" spans="2:65" s="13" customFormat="1" x14ac:dyDescent="0.2">
      <c r="B221" s="155"/>
      <c r="D221" s="149" t="s">
        <v>163</v>
      </c>
      <c r="E221" s="156" t="s">
        <v>19</v>
      </c>
      <c r="F221" s="157" t="s">
        <v>219</v>
      </c>
      <c r="H221" s="158">
        <v>10</v>
      </c>
      <c r="I221" s="159"/>
      <c r="L221" s="155"/>
      <c r="M221" s="160"/>
      <c r="T221" s="161"/>
      <c r="AT221" s="156" t="s">
        <v>163</v>
      </c>
      <c r="AU221" s="156" t="s">
        <v>81</v>
      </c>
      <c r="AV221" s="13" t="s">
        <v>81</v>
      </c>
      <c r="AW221" s="13" t="s">
        <v>33</v>
      </c>
      <c r="AX221" s="13" t="s">
        <v>79</v>
      </c>
      <c r="AY221" s="156" t="s">
        <v>152</v>
      </c>
    </row>
    <row r="222" spans="2:65" s="1" customFormat="1" ht="24.2" customHeight="1" x14ac:dyDescent="0.2">
      <c r="B222" s="32"/>
      <c r="C222" s="131" t="s">
        <v>264</v>
      </c>
      <c r="D222" s="131" t="s">
        <v>154</v>
      </c>
      <c r="E222" s="132" t="s">
        <v>327</v>
      </c>
      <c r="F222" s="133" t="s">
        <v>328</v>
      </c>
      <c r="G222" s="134" t="s">
        <v>157</v>
      </c>
      <c r="H222" s="135">
        <v>10</v>
      </c>
      <c r="I222" s="136"/>
      <c r="J222" s="137">
        <f>ROUND(I222*H222,2)</f>
        <v>0</v>
      </c>
      <c r="K222" s="133" t="s">
        <v>158</v>
      </c>
      <c r="L222" s="32"/>
      <c r="M222" s="138" t="s">
        <v>19</v>
      </c>
      <c r="N222" s="139" t="s">
        <v>43</v>
      </c>
      <c r="P222" s="140">
        <f>O222*H222</f>
        <v>0</v>
      </c>
      <c r="Q222" s="140">
        <v>0</v>
      </c>
      <c r="R222" s="140">
        <f>Q222*H222</f>
        <v>0</v>
      </c>
      <c r="S222" s="140">
        <v>0</v>
      </c>
      <c r="T222" s="141">
        <f>S222*H222</f>
        <v>0</v>
      </c>
      <c r="AR222" s="142" t="s">
        <v>159</v>
      </c>
      <c r="AT222" s="142" t="s">
        <v>154</v>
      </c>
      <c r="AU222" s="142" t="s">
        <v>81</v>
      </c>
      <c r="AY222" s="17" t="s">
        <v>152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17" t="s">
        <v>79</v>
      </c>
      <c r="BK222" s="143">
        <f>ROUND(I222*H222,2)</f>
        <v>0</v>
      </c>
      <c r="BL222" s="17" t="s">
        <v>159</v>
      </c>
      <c r="BM222" s="142" t="s">
        <v>702</v>
      </c>
    </row>
    <row r="223" spans="2:65" s="1" customFormat="1" x14ac:dyDescent="0.2">
      <c r="B223" s="32"/>
      <c r="D223" s="144" t="s">
        <v>161</v>
      </c>
      <c r="F223" s="145" t="s">
        <v>330</v>
      </c>
      <c r="I223" s="146"/>
      <c r="L223" s="32"/>
      <c r="M223" s="147"/>
      <c r="T223" s="53"/>
      <c r="AT223" s="17" t="s">
        <v>161</v>
      </c>
      <c r="AU223" s="17" t="s">
        <v>81</v>
      </c>
    </row>
    <row r="224" spans="2:65" s="12" customFormat="1" x14ac:dyDescent="0.2">
      <c r="B224" s="148"/>
      <c r="D224" s="149" t="s">
        <v>163</v>
      </c>
      <c r="E224" s="150" t="s">
        <v>19</v>
      </c>
      <c r="F224" s="151" t="s">
        <v>319</v>
      </c>
      <c r="H224" s="150" t="s">
        <v>19</v>
      </c>
      <c r="I224" s="152"/>
      <c r="L224" s="148"/>
      <c r="M224" s="153"/>
      <c r="T224" s="154"/>
      <c r="AT224" s="150" t="s">
        <v>163</v>
      </c>
      <c r="AU224" s="150" t="s">
        <v>81</v>
      </c>
      <c r="AV224" s="12" t="s">
        <v>79</v>
      </c>
      <c r="AW224" s="12" t="s">
        <v>33</v>
      </c>
      <c r="AX224" s="12" t="s">
        <v>72</v>
      </c>
      <c r="AY224" s="150" t="s">
        <v>152</v>
      </c>
    </row>
    <row r="225" spans="2:65" s="13" customFormat="1" x14ac:dyDescent="0.2">
      <c r="B225" s="155"/>
      <c r="D225" s="149" t="s">
        <v>163</v>
      </c>
      <c r="E225" s="156" t="s">
        <v>19</v>
      </c>
      <c r="F225" s="157" t="s">
        <v>219</v>
      </c>
      <c r="H225" s="158">
        <v>10</v>
      </c>
      <c r="I225" s="159"/>
      <c r="L225" s="155"/>
      <c r="M225" s="160"/>
      <c r="T225" s="161"/>
      <c r="AT225" s="156" t="s">
        <v>163</v>
      </c>
      <c r="AU225" s="156" t="s">
        <v>81</v>
      </c>
      <c r="AV225" s="13" t="s">
        <v>81</v>
      </c>
      <c r="AW225" s="13" t="s">
        <v>33</v>
      </c>
      <c r="AX225" s="13" t="s">
        <v>79</v>
      </c>
      <c r="AY225" s="156" t="s">
        <v>152</v>
      </c>
    </row>
    <row r="226" spans="2:65" s="1" customFormat="1" ht="37.9" customHeight="1" x14ac:dyDescent="0.2">
      <c r="B226" s="32"/>
      <c r="C226" s="131" t="s">
        <v>359</v>
      </c>
      <c r="D226" s="131" t="s">
        <v>154</v>
      </c>
      <c r="E226" s="132" t="s">
        <v>332</v>
      </c>
      <c r="F226" s="133" t="s">
        <v>703</v>
      </c>
      <c r="G226" s="134" t="s">
        <v>157</v>
      </c>
      <c r="H226" s="135">
        <v>5</v>
      </c>
      <c r="I226" s="136"/>
      <c r="J226" s="137">
        <f>ROUND(I226*H226,2)</f>
        <v>0</v>
      </c>
      <c r="K226" s="133" t="s">
        <v>158</v>
      </c>
      <c r="L226" s="32"/>
      <c r="M226" s="138" t="s">
        <v>19</v>
      </c>
      <c r="N226" s="139" t="s">
        <v>43</v>
      </c>
      <c r="P226" s="140">
        <f>O226*H226</f>
        <v>0</v>
      </c>
      <c r="Q226" s="140">
        <v>8.9219999999999994E-2</v>
      </c>
      <c r="R226" s="140">
        <f>Q226*H226</f>
        <v>0.44609999999999994</v>
      </c>
      <c r="S226" s="140">
        <v>0</v>
      </c>
      <c r="T226" s="141">
        <f>S226*H226</f>
        <v>0</v>
      </c>
      <c r="AR226" s="142" t="s">
        <v>159</v>
      </c>
      <c r="AT226" s="142" t="s">
        <v>154</v>
      </c>
      <c r="AU226" s="142" t="s">
        <v>81</v>
      </c>
      <c r="AY226" s="17" t="s">
        <v>152</v>
      </c>
      <c r="BE226" s="143">
        <f>IF(N226="základní",J226,0)</f>
        <v>0</v>
      </c>
      <c r="BF226" s="143">
        <f>IF(N226="snížená",J226,0)</f>
        <v>0</v>
      </c>
      <c r="BG226" s="143">
        <f>IF(N226="zákl. přenesená",J226,0)</f>
        <v>0</v>
      </c>
      <c r="BH226" s="143">
        <f>IF(N226="sníž. přenesená",J226,0)</f>
        <v>0</v>
      </c>
      <c r="BI226" s="143">
        <f>IF(N226="nulová",J226,0)</f>
        <v>0</v>
      </c>
      <c r="BJ226" s="17" t="s">
        <v>79</v>
      </c>
      <c r="BK226" s="143">
        <f>ROUND(I226*H226,2)</f>
        <v>0</v>
      </c>
      <c r="BL226" s="17" t="s">
        <v>159</v>
      </c>
      <c r="BM226" s="142" t="s">
        <v>704</v>
      </c>
    </row>
    <row r="227" spans="2:65" s="1" customFormat="1" x14ac:dyDescent="0.2">
      <c r="B227" s="32"/>
      <c r="D227" s="144" t="s">
        <v>161</v>
      </c>
      <c r="F227" s="145" t="s">
        <v>335</v>
      </c>
      <c r="I227" s="146"/>
      <c r="L227" s="32"/>
      <c r="M227" s="147"/>
      <c r="T227" s="53"/>
      <c r="AT227" s="17" t="s">
        <v>161</v>
      </c>
      <c r="AU227" s="17" t="s">
        <v>81</v>
      </c>
    </row>
    <row r="228" spans="2:65" s="12" customFormat="1" x14ac:dyDescent="0.2">
      <c r="B228" s="148"/>
      <c r="D228" s="149" t="s">
        <v>163</v>
      </c>
      <c r="E228" s="150" t="s">
        <v>19</v>
      </c>
      <c r="F228" s="151" t="s">
        <v>189</v>
      </c>
      <c r="H228" s="150" t="s">
        <v>19</v>
      </c>
      <c r="I228" s="152"/>
      <c r="L228" s="148"/>
      <c r="M228" s="153"/>
      <c r="T228" s="154"/>
      <c r="AT228" s="150" t="s">
        <v>163</v>
      </c>
      <c r="AU228" s="150" t="s">
        <v>81</v>
      </c>
      <c r="AV228" s="12" t="s">
        <v>79</v>
      </c>
      <c r="AW228" s="12" t="s">
        <v>33</v>
      </c>
      <c r="AX228" s="12" t="s">
        <v>72</v>
      </c>
      <c r="AY228" s="150" t="s">
        <v>152</v>
      </c>
    </row>
    <row r="229" spans="2:65" s="13" customFormat="1" x14ac:dyDescent="0.2">
      <c r="B229" s="155"/>
      <c r="D229" s="149" t="s">
        <v>163</v>
      </c>
      <c r="E229" s="156" t="s">
        <v>19</v>
      </c>
      <c r="F229" s="157" t="s">
        <v>183</v>
      </c>
      <c r="H229" s="158">
        <v>5</v>
      </c>
      <c r="I229" s="159"/>
      <c r="L229" s="155"/>
      <c r="M229" s="160"/>
      <c r="T229" s="161"/>
      <c r="AT229" s="156" t="s">
        <v>163</v>
      </c>
      <c r="AU229" s="156" t="s">
        <v>81</v>
      </c>
      <c r="AV229" s="13" t="s">
        <v>81</v>
      </c>
      <c r="AW229" s="13" t="s">
        <v>33</v>
      </c>
      <c r="AX229" s="13" t="s">
        <v>79</v>
      </c>
      <c r="AY229" s="156" t="s">
        <v>152</v>
      </c>
    </row>
    <row r="230" spans="2:65" s="1" customFormat="1" ht="16.5" customHeight="1" x14ac:dyDescent="0.2">
      <c r="B230" s="32"/>
      <c r="C230" s="169" t="s">
        <v>364</v>
      </c>
      <c r="D230" s="169" t="s">
        <v>228</v>
      </c>
      <c r="E230" s="170" t="s">
        <v>337</v>
      </c>
      <c r="F230" s="171" t="s">
        <v>338</v>
      </c>
      <c r="G230" s="172" t="s">
        <v>157</v>
      </c>
      <c r="H230" s="173">
        <v>5.15</v>
      </c>
      <c r="I230" s="174"/>
      <c r="J230" s="175">
        <f>ROUND(I230*H230,2)</f>
        <v>0</v>
      </c>
      <c r="K230" s="171" t="s">
        <v>158</v>
      </c>
      <c r="L230" s="176"/>
      <c r="M230" s="177" t="s">
        <v>19</v>
      </c>
      <c r="N230" s="178" t="s">
        <v>43</v>
      </c>
      <c r="P230" s="140">
        <f>O230*H230</f>
        <v>0</v>
      </c>
      <c r="Q230" s="140">
        <v>0.13200000000000001</v>
      </c>
      <c r="R230" s="140">
        <f>Q230*H230</f>
        <v>0.67980000000000007</v>
      </c>
      <c r="S230" s="140">
        <v>0</v>
      </c>
      <c r="T230" s="141">
        <f>S230*H230</f>
        <v>0</v>
      </c>
      <c r="AR230" s="142" t="s">
        <v>208</v>
      </c>
      <c r="AT230" s="142" t="s">
        <v>228</v>
      </c>
      <c r="AU230" s="142" t="s">
        <v>81</v>
      </c>
      <c r="AY230" s="17" t="s">
        <v>152</v>
      </c>
      <c r="BE230" s="143">
        <f>IF(N230="základní",J230,0)</f>
        <v>0</v>
      </c>
      <c r="BF230" s="143">
        <f>IF(N230="snížená",J230,0)</f>
        <v>0</v>
      </c>
      <c r="BG230" s="143">
        <f>IF(N230="zákl. přenesená",J230,0)</f>
        <v>0</v>
      </c>
      <c r="BH230" s="143">
        <f>IF(N230="sníž. přenesená",J230,0)</f>
        <v>0</v>
      </c>
      <c r="BI230" s="143">
        <f>IF(N230="nulová",J230,0)</f>
        <v>0</v>
      </c>
      <c r="BJ230" s="17" t="s">
        <v>79</v>
      </c>
      <c r="BK230" s="143">
        <f>ROUND(I230*H230,2)</f>
        <v>0</v>
      </c>
      <c r="BL230" s="17" t="s">
        <v>159</v>
      </c>
      <c r="BM230" s="142" t="s">
        <v>705</v>
      </c>
    </row>
    <row r="231" spans="2:65" s="13" customFormat="1" x14ac:dyDescent="0.2">
      <c r="B231" s="155"/>
      <c r="D231" s="149" t="s">
        <v>163</v>
      </c>
      <c r="F231" s="157" t="s">
        <v>706</v>
      </c>
      <c r="H231" s="158">
        <v>5.15</v>
      </c>
      <c r="I231" s="159"/>
      <c r="L231" s="155"/>
      <c r="M231" s="160"/>
      <c r="T231" s="161"/>
      <c r="AT231" s="156" t="s">
        <v>163</v>
      </c>
      <c r="AU231" s="156" t="s">
        <v>81</v>
      </c>
      <c r="AV231" s="13" t="s">
        <v>81</v>
      </c>
      <c r="AW231" s="13" t="s">
        <v>4</v>
      </c>
      <c r="AX231" s="13" t="s">
        <v>79</v>
      </c>
      <c r="AY231" s="156" t="s">
        <v>152</v>
      </c>
    </row>
    <row r="232" spans="2:65" s="1" customFormat="1" ht="37.9" customHeight="1" x14ac:dyDescent="0.2">
      <c r="B232" s="32"/>
      <c r="C232" s="131" t="s">
        <v>369</v>
      </c>
      <c r="D232" s="131" t="s">
        <v>154</v>
      </c>
      <c r="E232" s="132" t="s">
        <v>600</v>
      </c>
      <c r="F232" s="133" t="s">
        <v>707</v>
      </c>
      <c r="G232" s="134" t="s">
        <v>157</v>
      </c>
      <c r="H232" s="135">
        <v>49</v>
      </c>
      <c r="I232" s="136"/>
      <c r="J232" s="137">
        <f>ROUND(I232*H232,2)</f>
        <v>0</v>
      </c>
      <c r="K232" s="133" t="s">
        <v>158</v>
      </c>
      <c r="L232" s="32"/>
      <c r="M232" s="138" t="s">
        <v>19</v>
      </c>
      <c r="N232" s="139" t="s">
        <v>43</v>
      </c>
      <c r="P232" s="140">
        <f>O232*H232</f>
        <v>0</v>
      </c>
      <c r="Q232" s="140">
        <v>0.11162</v>
      </c>
      <c r="R232" s="140">
        <f>Q232*H232</f>
        <v>5.4693800000000001</v>
      </c>
      <c r="S232" s="140">
        <v>0</v>
      </c>
      <c r="T232" s="141">
        <f>S232*H232</f>
        <v>0</v>
      </c>
      <c r="AR232" s="142" t="s">
        <v>159</v>
      </c>
      <c r="AT232" s="142" t="s">
        <v>154</v>
      </c>
      <c r="AU232" s="142" t="s">
        <v>81</v>
      </c>
      <c r="AY232" s="17" t="s">
        <v>152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7" t="s">
        <v>79</v>
      </c>
      <c r="BK232" s="143">
        <f>ROUND(I232*H232,2)</f>
        <v>0</v>
      </c>
      <c r="BL232" s="17" t="s">
        <v>159</v>
      </c>
      <c r="BM232" s="142" t="s">
        <v>708</v>
      </c>
    </row>
    <row r="233" spans="2:65" s="1" customFormat="1" x14ac:dyDescent="0.2">
      <c r="B233" s="32"/>
      <c r="D233" s="144" t="s">
        <v>161</v>
      </c>
      <c r="F233" s="145" t="s">
        <v>603</v>
      </c>
      <c r="I233" s="146"/>
      <c r="L233" s="32"/>
      <c r="M233" s="147"/>
      <c r="T233" s="53"/>
      <c r="AT233" s="17" t="s">
        <v>161</v>
      </c>
      <c r="AU233" s="17" t="s">
        <v>81</v>
      </c>
    </row>
    <row r="234" spans="2:65" s="12" customFormat="1" x14ac:dyDescent="0.2">
      <c r="B234" s="148"/>
      <c r="D234" s="149" t="s">
        <v>163</v>
      </c>
      <c r="E234" s="150" t="s">
        <v>19</v>
      </c>
      <c r="F234" s="151" t="s">
        <v>534</v>
      </c>
      <c r="H234" s="150" t="s">
        <v>19</v>
      </c>
      <c r="I234" s="152"/>
      <c r="L234" s="148"/>
      <c r="M234" s="153"/>
      <c r="T234" s="154"/>
      <c r="AT234" s="150" t="s">
        <v>163</v>
      </c>
      <c r="AU234" s="150" t="s">
        <v>81</v>
      </c>
      <c r="AV234" s="12" t="s">
        <v>79</v>
      </c>
      <c r="AW234" s="12" t="s">
        <v>33</v>
      </c>
      <c r="AX234" s="12" t="s">
        <v>72</v>
      </c>
      <c r="AY234" s="150" t="s">
        <v>152</v>
      </c>
    </row>
    <row r="235" spans="2:65" s="13" customFormat="1" x14ac:dyDescent="0.2">
      <c r="B235" s="155"/>
      <c r="D235" s="149" t="s">
        <v>163</v>
      </c>
      <c r="E235" s="156" t="s">
        <v>19</v>
      </c>
      <c r="F235" s="157" t="s">
        <v>445</v>
      </c>
      <c r="H235" s="158">
        <v>49</v>
      </c>
      <c r="I235" s="159"/>
      <c r="L235" s="155"/>
      <c r="M235" s="160"/>
      <c r="T235" s="161"/>
      <c r="AT235" s="156" t="s">
        <v>163</v>
      </c>
      <c r="AU235" s="156" t="s">
        <v>81</v>
      </c>
      <c r="AV235" s="13" t="s">
        <v>81</v>
      </c>
      <c r="AW235" s="13" t="s">
        <v>33</v>
      </c>
      <c r="AX235" s="13" t="s">
        <v>79</v>
      </c>
      <c r="AY235" s="156" t="s">
        <v>152</v>
      </c>
    </row>
    <row r="236" spans="2:65" s="1" customFormat="1" ht="16.5" customHeight="1" x14ac:dyDescent="0.2">
      <c r="B236" s="32"/>
      <c r="C236" s="169" t="s">
        <v>376</v>
      </c>
      <c r="D236" s="169" t="s">
        <v>228</v>
      </c>
      <c r="E236" s="170" t="s">
        <v>604</v>
      </c>
      <c r="F236" s="171" t="s">
        <v>605</v>
      </c>
      <c r="G236" s="172" t="s">
        <v>157</v>
      </c>
      <c r="H236" s="173">
        <v>50.47</v>
      </c>
      <c r="I236" s="174"/>
      <c r="J236" s="175">
        <f>ROUND(I236*H236,2)</f>
        <v>0</v>
      </c>
      <c r="K236" s="171" t="s">
        <v>158</v>
      </c>
      <c r="L236" s="176"/>
      <c r="M236" s="177" t="s">
        <v>19</v>
      </c>
      <c r="N236" s="178" t="s">
        <v>43</v>
      </c>
      <c r="P236" s="140">
        <f>O236*H236</f>
        <v>0</v>
      </c>
      <c r="Q236" s="140">
        <v>0.17599999999999999</v>
      </c>
      <c r="R236" s="140">
        <f>Q236*H236</f>
        <v>8.8827199999999991</v>
      </c>
      <c r="S236" s="140">
        <v>0</v>
      </c>
      <c r="T236" s="141">
        <f>S236*H236</f>
        <v>0</v>
      </c>
      <c r="AR236" s="142" t="s">
        <v>208</v>
      </c>
      <c r="AT236" s="142" t="s">
        <v>228</v>
      </c>
      <c r="AU236" s="142" t="s">
        <v>81</v>
      </c>
      <c r="AY236" s="17" t="s">
        <v>152</v>
      </c>
      <c r="BE236" s="143">
        <f>IF(N236="základní",J236,0)</f>
        <v>0</v>
      </c>
      <c r="BF236" s="143">
        <f>IF(N236="snížená",J236,0)</f>
        <v>0</v>
      </c>
      <c r="BG236" s="143">
        <f>IF(N236="zákl. přenesená",J236,0)</f>
        <v>0</v>
      </c>
      <c r="BH236" s="143">
        <f>IF(N236="sníž. přenesená",J236,0)</f>
        <v>0</v>
      </c>
      <c r="BI236" s="143">
        <f>IF(N236="nulová",J236,0)</f>
        <v>0</v>
      </c>
      <c r="BJ236" s="17" t="s">
        <v>79</v>
      </c>
      <c r="BK236" s="143">
        <f>ROUND(I236*H236,2)</f>
        <v>0</v>
      </c>
      <c r="BL236" s="17" t="s">
        <v>159</v>
      </c>
      <c r="BM236" s="142" t="s">
        <v>709</v>
      </c>
    </row>
    <row r="237" spans="2:65" s="13" customFormat="1" x14ac:dyDescent="0.2">
      <c r="B237" s="155"/>
      <c r="D237" s="149" t="s">
        <v>163</v>
      </c>
      <c r="E237" s="156" t="s">
        <v>19</v>
      </c>
      <c r="F237" s="157" t="s">
        <v>445</v>
      </c>
      <c r="H237" s="158">
        <v>49</v>
      </c>
      <c r="I237" s="159"/>
      <c r="L237" s="155"/>
      <c r="M237" s="160"/>
      <c r="T237" s="161"/>
      <c r="AT237" s="156" t="s">
        <v>163</v>
      </c>
      <c r="AU237" s="156" t="s">
        <v>81</v>
      </c>
      <c r="AV237" s="13" t="s">
        <v>81</v>
      </c>
      <c r="AW237" s="13" t="s">
        <v>33</v>
      </c>
      <c r="AX237" s="13" t="s">
        <v>79</v>
      </c>
      <c r="AY237" s="156" t="s">
        <v>152</v>
      </c>
    </row>
    <row r="238" spans="2:65" s="13" customFormat="1" x14ac:dyDescent="0.2">
      <c r="B238" s="155"/>
      <c r="D238" s="149" t="s">
        <v>163</v>
      </c>
      <c r="F238" s="157" t="s">
        <v>710</v>
      </c>
      <c r="H238" s="158">
        <v>50.47</v>
      </c>
      <c r="I238" s="159"/>
      <c r="L238" s="155"/>
      <c r="M238" s="160"/>
      <c r="T238" s="161"/>
      <c r="AT238" s="156" t="s">
        <v>163</v>
      </c>
      <c r="AU238" s="156" t="s">
        <v>81</v>
      </c>
      <c r="AV238" s="13" t="s">
        <v>81</v>
      </c>
      <c r="AW238" s="13" t="s">
        <v>4</v>
      </c>
      <c r="AX238" s="13" t="s">
        <v>79</v>
      </c>
      <c r="AY238" s="156" t="s">
        <v>152</v>
      </c>
    </row>
    <row r="239" spans="2:65" s="11" customFormat="1" ht="22.9" customHeight="1" x14ac:dyDescent="0.2">
      <c r="B239" s="119"/>
      <c r="D239" s="120" t="s">
        <v>71</v>
      </c>
      <c r="E239" s="129" t="s">
        <v>214</v>
      </c>
      <c r="F239" s="129" t="s">
        <v>341</v>
      </c>
      <c r="I239" s="122"/>
      <c r="J239" s="130">
        <f>BK239</f>
        <v>60000</v>
      </c>
      <c r="L239" s="119"/>
      <c r="M239" s="124"/>
      <c r="P239" s="125">
        <f>SUM(P240:P282)</f>
        <v>0</v>
      </c>
      <c r="R239" s="125">
        <f>SUM(R240:R282)</f>
        <v>9.5093148000000003</v>
      </c>
      <c r="T239" s="126">
        <f>SUM(T240:T282)</f>
        <v>0</v>
      </c>
      <c r="AR239" s="120" t="s">
        <v>79</v>
      </c>
      <c r="AT239" s="127" t="s">
        <v>71</v>
      </c>
      <c r="AU239" s="127" t="s">
        <v>79</v>
      </c>
      <c r="AY239" s="120" t="s">
        <v>152</v>
      </c>
      <c r="BK239" s="128">
        <f>SUM(BK240:BK282)</f>
        <v>60000</v>
      </c>
    </row>
    <row r="240" spans="2:65" s="1" customFormat="1" ht="21.75" customHeight="1" x14ac:dyDescent="0.2">
      <c r="B240" s="32"/>
      <c r="C240" s="131" t="s">
        <v>381</v>
      </c>
      <c r="D240" s="131" t="s">
        <v>154</v>
      </c>
      <c r="E240" s="132" t="s">
        <v>343</v>
      </c>
      <c r="F240" s="133" t="s">
        <v>344</v>
      </c>
      <c r="G240" s="134" t="s">
        <v>179</v>
      </c>
      <c r="H240" s="135">
        <v>19.8</v>
      </c>
      <c r="I240" s="136"/>
      <c r="J240" s="137">
        <f>ROUND(I240*H240,2)</f>
        <v>0</v>
      </c>
      <c r="K240" s="133" t="s">
        <v>158</v>
      </c>
      <c r="L240" s="32"/>
      <c r="M240" s="138" t="s">
        <v>19</v>
      </c>
      <c r="N240" s="139" t="s">
        <v>43</v>
      </c>
      <c r="P240" s="140">
        <f>O240*H240</f>
        <v>0</v>
      </c>
      <c r="Q240" s="140">
        <v>3.3E-4</v>
      </c>
      <c r="R240" s="140">
        <f>Q240*H240</f>
        <v>6.5339999999999999E-3</v>
      </c>
      <c r="S240" s="140">
        <v>0</v>
      </c>
      <c r="T240" s="141">
        <f>S240*H240</f>
        <v>0</v>
      </c>
      <c r="AR240" s="142" t="s">
        <v>159</v>
      </c>
      <c r="AT240" s="142" t="s">
        <v>154</v>
      </c>
      <c r="AU240" s="142" t="s">
        <v>81</v>
      </c>
      <c r="AY240" s="17" t="s">
        <v>152</v>
      </c>
      <c r="BE240" s="143">
        <f>IF(N240="základní",J240,0)</f>
        <v>0</v>
      </c>
      <c r="BF240" s="143">
        <f>IF(N240="snížená",J240,0)</f>
        <v>0</v>
      </c>
      <c r="BG240" s="143">
        <f>IF(N240="zákl. přenesená",J240,0)</f>
        <v>0</v>
      </c>
      <c r="BH240" s="143">
        <f>IF(N240="sníž. přenesená",J240,0)</f>
        <v>0</v>
      </c>
      <c r="BI240" s="143">
        <f>IF(N240="nulová",J240,0)</f>
        <v>0</v>
      </c>
      <c r="BJ240" s="17" t="s">
        <v>79</v>
      </c>
      <c r="BK240" s="143">
        <f>ROUND(I240*H240,2)</f>
        <v>0</v>
      </c>
      <c r="BL240" s="17" t="s">
        <v>159</v>
      </c>
      <c r="BM240" s="142" t="s">
        <v>711</v>
      </c>
    </row>
    <row r="241" spans="2:65" s="1" customFormat="1" x14ac:dyDescent="0.2">
      <c r="B241" s="32"/>
      <c r="D241" s="144" t="s">
        <v>161</v>
      </c>
      <c r="F241" s="145" t="s">
        <v>346</v>
      </c>
      <c r="I241" s="146"/>
      <c r="L241" s="32"/>
      <c r="M241" s="147"/>
      <c r="T241" s="53"/>
      <c r="AT241" s="17" t="s">
        <v>161</v>
      </c>
      <c r="AU241" s="17" t="s">
        <v>81</v>
      </c>
    </row>
    <row r="242" spans="2:65" s="1" customFormat="1" ht="24.2" customHeight="1" x14ac:dyDescent="0.2">
      <c r="B242" s="32"/>
      <c r="C242" s="131" t="s">
        <v>386</v>
      </c>
      <c r="D242" s="131" t="s">
        <v>154</v>
      </c>
      <c r="E242" s="132" t="s">
        <v>348</v>
      </c>
      <c r="F242" s="133" t="s">
        <v>349</v>
      </c>
      <c r="G242" s="134" t="s">
        <v>179</v>
      </c>
      <c r="H242" s="135">
        <v>19.8</v>
      </c>
      <c r="I242" s="136"/>
      <c r="J242" s="137">
        <f>ROUND(I242*H242,2)</f>
        <v>0</v>
      </c>
      <c r="K242" s="133" t="s">
        <v>158</v>
      </c>
      <c r="L242" s="32"/>
      <c r="M242" s="138" t="s">
        <v>19</v>
      </c>
      <c r="N242" s="139" t="s">
        <v>43</v>
      </c>
      <c r="P242" s="140">
        <f>O242*H242</f>
        <v>0</v>
      </c>
      <c r="Q242" s="140">
        <v>0</v>
      </c>
      <c r="R242" s="140">
        <f>Q242*H242</f>
        <v>0</v>
      </c>
      <c r="S242" s="140">
        <v>0</v>
      </c>
      <c r="T242" s="141">
        <f>S242*H242</f>
        <v>0</v>
      </c>
      <c r="AR242" s="142" t="s">
        <v>159</v>
      </c>
      <c r="AT242" s="142" t="s">
        <v>154</v>
      </c>
      <c r="AU242" s="142" t="s">
        <v>81</v>
      </c>
      <c r="AY242" s="17" t="s">
        <v>152</v>
      </c>
      <c r="BE242" s="143">
        <f>IF(N242="základní",J242,0)</f>
        <v>0</v>
      </c>
      <c r="BF242" s="143">
        <f>IF(N242="snížená",J242,0)</f>
        <v>0</v>
      </c>
      <c r="BG242" s="143">
        <f>IF(N242="zákl. přenesená",J242,0)</f>
        <v>0</v>
      </c>
      <c r="BH242" s="143">
        <f>IF(N242="sníž. přenesená",J242,0)</f>
        <v>0</v>
      </c>
      <c r="BI242" s="143">
        <f>IF(N242="nulová",J242,0)</f>
        <v>0</v>
      </c>
      <c r="BJ242" s="17" t="s">
        <v>79</v>
      </c>
      <c r="BK242" s="143">
        <f>ROUND(I242*H242,2)</f>
        <v>0</v>
      </c>
      <c r="BL242" s="17" t="s">
        <v>159</v>
      </c>
      <c r="BM242" s="142" t="s">
        <v>712</v>
      </c>
    </row>
    <row r="243" spans="2:65" s="1" customFormat="1" x14ac:dyDescent="0.2">
      <c r="B243" s="32"/>
      <c r="D243" s="144" t="s">
        <v>161</v>
      </c>
      <c r="F243" s="145" t="s">
        <v>351</v>
      </c>
      <c r="I243" s="146"/>
      <c r="L243" s="32"/>
      <c r="M243" s="147"/>
      <c r="T243" s="53"/>
      <c r="AT243" s="17" t="s">
        <v>161</v>
      </c>
      <c r="AU243" s="17" t="s">
        <v>81</v>
      </c>
    </row>
    <row r="244" spans="2:65" s="1" customFormat="1" ht="24.2" customHeight="1" x14ac:dyDescent="0.2">
      <c r="B244" s="32"/>
      <c r="C244" s="131" t="s">
        <v>391</v>
      </c>
      <c r="D244" s="131" t="s">
        <v>154</v>
      </c>
      <c r="E244" s="132" t="s">
        <v>352</v>
      </c>
      <c r="F244" s="133" t="s">
        <v>353</v>
      </c>
      <c r="G244" s="134" t="s">
        <v>179</v>
      </c>
      <c r="H244" s="135">
        <v>19.8</v>
      </c>
      <c r="I244" s="136"/>
      <c r="J244" s="137">
        <f>ROUND(I244*H244,2)</f>
        <v>0</v>
      </c>
      <c r="K244" s="133" t="s">
        <v>158</v>
      </c>
      <c r="L244" s="32"/>
      <c r="M244" s="138" t="s">
        <v>19</v>
      </c>
      <c r="N244" s="139" t="s">
        <v>43</v>
      </c>
      <c r="P244" s="140">
        <f>O244*H244</f>
        <v>0</v>
      </c>
      <c r="Q244" s="140">
        <v>0.16850000000000001</v>
      </c>
      <c r="R244" s="140">
        <f>Q244*H244</f>
        <v>3.3363000000000005</v>
      </c>
      <c r="S244" s="140">
        <v>0</v>
      </c>
      <c r="T244" s="141">
        <f>S244*H244</f>
        <v>0</v>
      </c>
      <c r="AR244" s="142" t="s">
        <v>159</v>
      </c>
      <c r="AT244" s="142" t="s">
        <v>154</v>
      </c>
      <c r="AU244" s="142" t="s">
        <v>81</v>
      </c>
      <c r="AY244" s="17" t="s">
        <v>152</v>
      </c>
      <c r="BE244" s="143">
        <f>IF(N244="základní",J244,0)</f>
        <v>0</v>
      </c>
      <c r="BF244" s="143">
        <f>IF(N244="snížená",J244,0)</f>
        <v>0</v>
      </c>
      <c r="BG244" s="143">
        <f>IF(N244="zákl. přenesená",J244,0)</f>
        <v>0</v>
      </c>
      <c r="BH244" s="143">
        <f>IF(N244="sníž. přenesená",J244,0)</f>
        <v>0</v>
      </c>
      <c r="BI244" s="143">
        <f>IF(N244="nulová",J244,0)</f>
        <v>0</v>
      </c>
      <c r="BJ244" s="17" t="s">
        <v>79</v>
      </c>
      <c r="BK244" s="143">
        <f>ROUND(I244*H244,2)</f>
        <v>0</v>
      </c>
      <c r="BL244" s="17" t="s">
        <v>159</v>
      </c>
      <c r="BM244" s="142" t="s">
        <v>713</v>
      </c>
    </row>
    <row r="245" spans="2:65" s="1" customFormat="1" x14ac:dyDescent="0.2">
      <c r="B245" s="32"/>
      <c r="D245" s="144" t="s">
        <v>161</v>
      </c>
      <c r="F245" s="145" t="s">
        <v>355</v>
      </c>
      <c r="I245" s="146"/>
      <c r="L245" s="32"/>
      <c r="M245" s="147"/>
      <c r="T245" s="53"/>
      <c r="AT245" s="17" t="s">
        <v>161</v>
      </c>
      <c r="AU245" s="17" t="s">
        <v>81</v>
      </c>
    </row>
    <row r="246" spans="2:65" s="12" customFormat="1" x14ac:dyDescent="0.2">
      <c r="B246" s="148"/>
      <c r="D246" s="149" t="s">
        <v>163</v>
      </c>
      <c r="E246" s="150" t="s">
        <v>19</v>
      </c>
      <c r="F246" s="151" t="s">
        <v>356</v>
      </c>
      <c r="H246" s="150" t="s">
        <v>19</v>
      </c>
      <c r="I246" s="152"/>
      <c r="L246" s="148"/>
      <c r="M246" s="153"/>
      <c r="T246" s="154"/>
      <c r="AT246" s="150" t="s">
        <v>163</v>
      </c>
      <c r="AU246" s="150" t="s">
        <v>81</v>
      </c>
      <c r="AV246" s="12" t="s">
        <v>79</v>
      </c>
      <c r="AW246" s="12" t="s">
        <v>33</v>
      </c>
      <c r="AX246" s="12" t="s">
        <v>72</v>
      </c>
      <c r="AY246" s="150" t="s">
        <v>152</v>
      </c>
    </row>
    <row r="247" spans="2:65" s="13" customFormat="1" x14ac:dyDescent="0.2">
      <c r="B247" s="155"/>
      <c r="D247" s="149" t="s">
        <v>163</v>
      </c>
      <c r="E247" s="156" t="s">
        <v>19</v>
      </c>
      <c r="F247" s="157" t="s">
        <v>714</v>
      </c>
      <c r="H247" s="158">
        <v>19.8</v>
      </c>
      <c r="I247" s="159"/>
      <c r="L247" s="155"/>
      <c r="M247" s="160"/>
      <c r="T247" s="161"/>
      <c r="AT247" s="156" t="s">
        <v>163</v>
      </c>
      <c r="AU247" s="156" t="s">
        <v>81</v>
      </c>
      <c r="AV247" s="13" t="s">
        <v>81</v>
      </c>
      <c r="AW247" s="13" t="s">
        <v>33</v>
      </c>
      <c r="AX247" s="13" t="s">
        <v>79</v>
      </c>
      <c r="AY247" s="156" t="s">
        <v>152</v>
      </c>
    </row>
    <row r="248" spans="2:65" s="1" customFormat="1" ht="16.5" customHeight="1" x14ac:dyDescent="0.2">
      <c r="B248" s="32"/>
      <c r="C248" s="169" t="s">
        <v>397</v>
      </c>
      <c r="D248" s="169" t="s">
        <v>228</v>
      </c>
      <c r="E248" s="170" t="s">
        <v>360</v>
      </c>
      <c r="F248" s="171" t="s">
        <v>361</v>
      </c>
      <c r="G248" s="172" t="s">
        <v>179</v>
      </c>
      <c r="H248" s="173">
        <v>20.196000000000002</v>
      </c>
      <c r="I248" s="174"/>
      <c r="J248" s="175">
        <f>ROUND(I248*H248,2)</f>
        <v>0</v>
      </c>
      <c r="K248" s="171" t="s">
        <v>158</v>
      </c>
      <c r="L248" s="176"/>
      <c r="M248" s="177" t="s">
        <v>19</v>
      </c>
      <c r="N248" s="178" t="s">
        <v>43</v>
      </c>
      <c r="P248" s="140">
        <f>O248*H248</f>
        <v>0</v>
      </c>
      <c r="Q248" s="140">
        <v>4.8300000000000003E-2</v>
      </c>
      <c r="R248" s="140">
        <f>Q248*H248</f>
        <v>0.97546680000000008</v>
      </c>
      <c r="S248" s="140">
        <v>0</v>
      </c>
      <c r="T248" s="141">
        <f>S248*H248</f>
        <v>0</v>
      </c>
      <c r="AR248" s="142" t="s">
        <v>208</v>
      </c>
      <c r="AT248" s="142" t="s">
        <v>228</v>
      </c>
      <c r="AU248" s="142" t="s">
        <v>81</v>
      </c>
      <c r="AY248" s="17" t="s">
        <v>152</v>
      </c>
      <c r="BE248" s="143">
        <f>IF(N248="základní",J248,0)</f>
        <v>0</v>
      </c>
      <c r="BF248" s="143">
        <f>IF(N248="snížená",J248,0)</f>
        <v>0</v>
      </c>
      <c r="BG248" s="143">
        <f>IF(N248="zákl. přenesená",J248,0)</f>
        <v>0</v>
      </c>
      <c r="BH248" s="143">
        <f>IF(N248="sníž. přenesená",J248,0)</f>
        <v>0</v>
      </c>
      <c r="BI248" s="143">
        <f>IF(N248="nulová",J248,0)</f>
        <v>0</v>
      </c>
      <c r="BJ248" s="17" t="s">
        <v>79</v>
      </c>
      <c r="BK248" s="143">
        <f>ROUND(I248*H248,2)</f>
        <v>0</v>
      </c>
      <c r="BL248" s="17" t="s">
        <v>159</v>
      </c>
      <c r="BM248" s="142" t="s">
        <v>715</v>
      </c>
    </row>
    <row r="249" spans="2:65" s="13" customFormat="1" x14ac:dyDescent="0.2">
      <c r="B249" s="155"/>
      <c r="D249" s="149" t="s">
        <v>163</v>
      </c>
      <c r="F249" s="157" t="s">
        <v>716</v>
      </c>
      <c r="H249" s="158">
        <v>20.196000000000002</v>
      </c>
      <c r="I249" s="159"/>
      <c r="L249" s="155"/>
      <c r="M249" s="160"/>
      <c r="T249" s="161"/>
      <c r="AT249" s="156" t="s">
        <v>163</v>
      </c>
      <c r="AU249" s="156" t="s">
        <v>81</v>
      </c>
      <c r="AV249" s="13" t="s">
        <v>81</v>
      </c>
      <c r="AW249" s="13" t="s">
        <v>4</v>
      </c>
      <c r="AX249" s="13" t="s">
        <v>79</v>
      </c>
      <c r="AY249" s="156" t="s">
        <v>152</v>
      </c>
    </row>
    <row r="250" spans="2:65" s="1" customFormat="1" ht="24.2" customHeight="1" x14ac:dyDescent="0.2">
      <c r="B250" s="32"/>
      <c r="C250" s="131" t="s">
        <v>404</v>
      </c>
      <c r="D250" s="131" t="s">
        <v>154</v>
      </c>
      <c r="E250" s="132" t="s">
        <v>370</v>
      </c>
      <c r="F250" s="133" t="s">
        <v>371</v>
      </c>
      <c r="G250" s="134" t="s">
        <v>179</v>
      </c>
      <c r="H250" s="135">
        <v>27.7</v>
      </c>
      <c r="I250" s="136"/>
      <c r="J250" s="137">
        <f>ROUND(I250*H250,2)</f>
        <v>0</v>
      </c>
      <c r="K250" s="133" t="s">
        <v>158</v>
      </c>
      <c r="L250" s="32"/>
      <c r="M250" s="138" t="s">
        <v>19</v>
      </c>
      <c r="N250" s="139" t="s">
        <v>43</v>
      </c>
      <c r="P250" s="140">
        <f>O250*H250</f>
        <v>0</v>
      </c>
      <c r="Q250" s="140">
        <v>0.14041999999999999</v>
      </c>
      <c r="R250" s="140">
        <f>Q250*H250</f>
        <v>3.8896339999999996</v>
      </c>
      <c r="S250" s="140">
        <v>0</v>
      </c>
      <c r="T250" s="141">
        <f>S250*H250</f>
        <v>0</v>
      </c>
      <c r="AR250" s="142" t="s">
        <v>159</v>
      </c>
      <c r="AT250" s="142" t="s">
        <v>154</v>
      </c>
      <c r="AU250" s="142" t="s">
        <v>81</v>
      </c>
      <c r="AY250" s="17" t="s">
        <v>152</v>
      </c>
      <c r="BE250" s="143">
        <f>IF(N250="základní",J250,0)</f>
        <v>0</v>
      </c>
      <c r="BF250" s="143">
        <f>IF(N250="snížená",J250,0)</f>
        <v>0</v>
      </c>
      <c r="BG250" s="143">
        <f>IF(N250="zákl. přenesená",J250,0)</f>
        <v>0</v>
      </c>
      <c r="BH250" s="143">
        <f>IF(N250="sníž. přenesená",J250,0)</f>
        <v>0</v>
      </c>
      <c r="BI250" s="143">
        <f>IF(N250="nulová",J250,0)</f>
        <v>0</v>
      </c>
      <c r="BJ250" s="17" t="s">
        <v>79</v>
      </c>
      <c r="BK250" s="143">
        <f>ROUND(I250*H250,2)</f>
        <v>0</v>
      </c>
      <c r="BL250" s="17" t="s">
        <v>159</v>
      </c>
      <c r="BM250" s="142" t="s">
        <v>717</v>
      </c>
    </row>
    <row r="251" spans="2:65" s="1" customFormat="1" x14ac:dyDescent="0.2">
      <c r="B251" s="32"/>
      <c r="D251" s="144" t="s">
        <v>161</v>
      </c>
      <c r="F251" s="145" t="s">
        <v>373</v>
      </c>
      <c r="I251" s="146"/>
      <c r="L251" s="32"/>
      <c r="M251" s="147"/>
      <c r="T251" s="53"/>
      <c r="AT251" s="17" t="s">
        <v>161</v>
      </c>
      <c r="AU251" s="17" t="s">
        <v>81</v>
      </c>
    </row>
    <row r="252" spans="2:65" s="1" customFormat="1" ht="16.5" customHeight="1" x14ac:dyDescent="0.2">
      <c r="B252" s="32"/>
      <c r="C252" s="169" t="s">
        <v>411</v>
      </c>
      <c r="D252" s="169" t="s">
        <v>228</v>
      </c>
      <c r="E252" s="170" t="s">
        <v>377</v>
      </c>
      <c r="F252" s="171" t="s">
        <v>378</v>
      </c>
      <c r="G252" s="172" t="s">
        <v>179</v>
      </c>
      <c r="H252" s="173">
        <v>28.254000000000001</v>
      </c>
      <c r="I252" s="174"/>
      <c r="J252" s="175">
        <f>ROUND(I252*H252,2)</f>
        <v>0</v>
      </c>
      <c r="K252" s="171" t="s">
        <v>158</v>
      </c>
      <c r="L252" s="176"/>
      <c r="M252" s="177" t="s">
        <v>19</v>
      </c>
      <c r="N252" s="178" t="s">
        <v>43</v>
      </c>
      <c r="P252" s="140">
        <f>O252*H252</f>
        <v>0</v>
      </c>
      <c r="Q252" s="140">
        <v>4.4999999999999998E-2</v>
      </c>
      <c r="R252" s="140">
        <f>Q252*H252</f>
        <v>1.2714300000000001</v>
      </c>
      <c r="S252" s="140">
        <v>0</v>
      </c>
      <c r="T252" s="141">
        <f>S252*H252</f>
        <v>0</v>
      </c>
      <c r="AR252" s="142" t="s">
        <v>208</v>
      </c>
      <c r="AT252" s="142" t="s">
        <v>228</v>
      </c>
      <c r="AU252" s="142" t="s">
        <v>81</v>
      </c>
      <c r="AY252" s="17" t="s">
        <v>152</v>
      </c>
      <c r="BE252" s="143">
        <f>IF(N252="základní",J252,0)</f>
        <v>0</v>
      </c>
      <c r="BF252" s="143">
        <f>IF(N252="snížená",J252,0)</f>
        <v>0</v>
      </c>
      <c r="BG252" s="143">
        <f>IF(N252="zákl. přenesená",J252,0)</f>
        <v>0</v>
      </c>
      <c r="BH252" s="143">
        <f>IF(N252="sníž. přenesená",J252,0)</f>
        <v>0</v>
      </c>
      <c r="BI252" s="143">
        <f>IF(N252="nulová",J252,0)</f>
        <v>0</v>
      </c>
      <c r="BJ252" s="17" t="s">
        <v>79</v>
      </c>
      <c r="BK252" s="143">
        <f>ROUND(I252*H252,2)</f>
        <v>0</v>
      </c>
      <c r="BL252" s="17" t="s">
        <v>159</v>
      </c>
      <c r="BM252" s="142" t="s">
        <v>718</v>
      </c>
    </row>
    <row r="253" spans="2:65" s="13" customFormat="1" x14ac:dyDescent="0.2">
      <c r="B253" s="155"/>
      <c r="D253" s="149" t="s">
        <v>163</v>
      </c>
      <c r="F253" s="157" t="s">
        <v>719</v>
      </c>
      <c r="H253" s="158">
        <v>28.254000000000001</v>
      </c>
      <c r="I253" s="159"/>
      <c r="L253" s="155"/>
      <c r="M253" s="160"/>
      <c r="T253" s="161"/>
      <c r="AT253" s="156" t="s">
        <v>163</v>
      </c>
      <c r="AU253" s="156" t="s">
        <v>81</v>
      </c>
      <c r="AV253" s="13" t="s">
        <v>81</v>
      </c>
      <c r="AW253" s="13" t="s">
        <v>4</v>
      </c>
      <c r="AX253" s="13" t="s">
        <v>79</v>
      </c>
      <c r="AY253" s="156" t="s">
        <v>152</v>
      </c>
    </row>
    <row r="254" spans="2:65" s="1" customFormat="1" ht="24.2" customHeight="1" x14ac:dyDescent="0.2">
      <c r="B254" s="32"/>
      <c r="C254" s="131" t="s">
        <v>415</v>
      </c>
      <c r="D254" s="131" t="s">
        <v>154</v>
      </c>
      <c r="E254" s="132" t="s">
        <v>382</v>
      </c>
      <c r="F254" s="133" t="s">
        <v>383</v>
      </c>
      <c r="G254" s="134" t="s">
        <v>179</v>
      </c>
      <c r="H254" s="135">
        <v>26</v>
      </c>
      <c r="I254" s="136"/>
      <c r="J254" s="137">
        <f>ROUND(I254*H254,2)</f>
        <v>0</v>
      </c>
      <c r="K254" s="133" t="s">
        <v>158</v>
      </c>
      <c r="L254" s="32"/>
      <c r="M254" s="138" t="s">
        <v>19</v>
      </c>
      <c r="N254" s="139" t="s">
        <v>43</v>
      </c>
      <c r="P254" s="140">
        <f>O254*H254</f>
        <v>0</v>
      </c>
      <c r="Q254" s="140">
        <v>1.7000000000000001E-4</v>
      </c>
      <c r="R254" s="140">
        <f>Q254*H254</f>
        <v>4.4200000000000003E-3</v>
      </c>
      <c r="S254" s="140">
        <v>0</v>
      </c>
      <c r="T254" s="141">
        <f>S254*H254</f>
        <v>0</v>
      </c>
      <c r="AR254" s="142" t="s">
        <v>159</v>
      </c>
      <c r="AT254" s="142" t="s">
        <v>154</v>
      </c>
      <c r="AU254" s="142" t="s">
        <v>81</v>
      </c>
      <c r="AY254" s="17" t="s">
        <v>152</v>
      </c>
      <c r="BE254" s="143">
        <f>IF(N254="základní",J254,0)</f>
        <v>0</v>
      </c>
      <c r="BF254" s="143">
        <f>IF(N254="snížená",J254,0)</f>
        <v>0</v>
      </c>
      <c r="BG254" s="143">
        <f>IF(N254="zákl. přenesená",J254,0)</f>
        <v>0</v>
      </c>
      <c r="BH254" s="143">
        <f>IF(N254="sníž. přenesená",J254,0)</f>
        <v>0</v>
      </c>
      <c r="BI254" s="143">
        <f>IF(N254="nulová",J254,0)</f>
        <v>0</v>
      </c>
      <c r="BJ254" s="17" t="s">
        <v>79</v>
      </c>
      <c r="BK254" s="143">
        <f>ROUND(I254*H254,2)</f>
        <v>0</v>
      </c>
      <c r="BL254" s="17" t="s">
        <v>159</v>
      </c>
      <c r="BM254" s="142" t="s">
        <v>720</v>
      </c>
    </row>
    <row r="255" spans="2:65" s="1" customFormat="1" x14ac:dyDescent="0.2">
      <c r="B255" s="32"/>
      <c r="D255" s="144" t="s">
        <v>161</v>
      </c>
      <c r="F255" s="145" t="s">
        <v>385</v>
      </c>
      <c r="I255" s="146"/>
      <c r="L255" s="32"/>
      <c r="M255" s="147"/>
      <c r="T255" s="53"/>
      <c r="AT255" s="17" t="s">
        <v>161</v>
      </c>
      <c r="AU255" s="17" t="s">
        <v>81</v>
      </c>
    </row>
    <row r="256" spans="2:65" s="1" customFormat="1" ht="16.5" customHeight="1" x14ac:dyDescent="0.2">
      <c r="B256" s="32"/>
      <c r="C256" s="131" t="s">
        <v>419</v>
      </c>
      <c r="D256" s="131" t="s">
        <v>154</v>
      </c>
      <c r="E256" s="132" t="s">
        <v>387</v>
      </c>
      <c r="F256" s="133" t="s">
        <v>388</v>
      </c>
      <c r="G256" s="134" t="s">
        <v>157</v>
      </c>
      <c r="H256" s="135">
        <v>54</v>
      </c>
      <c r="I256" s="136"/>
      <c r="J256" s="137">
        <f>ROUND(I256*H256,2)</f>
        <v>0</v>
      </c>
      <c r="K256" s="133" t="s">
        <v>158</v>
      </c>
      <c r="L256" s="32"/>
      <c r="M256" s="138" t="s">
        <v>19</v>
      </c>
      <c r="N256" s="139" t="s">
        <v>43</v>
      </c>
      <c r="P256" s="140">
        <f>O256*H256</f>
        <v>0</v>
      </c>
      <c r="Q256" s="140">
        <v>4.6999999999999999E-4</v>
      </c>
      <c r="R256" s="140">
        <f>Q256*H256</f>
        <v>2.538E-2</v>
      </c>
      <c r="S256" s="140">
        <v>0</v>
      </c>
      <c r="T256" s="141">
        <f>S256*H256</f>
        <v>0</v>
      </c>
      <c r="AR256" s="142" t="s">
        <v>159</v>
      </c>
      <c r="AT256" s="142" t="s">
        <v>154</v>
      </c>
      <c r="AU256" s="142" t="s">
        <v>81</v>
      </c>
      <c r="AY256" s="17" t="s">
        <v>152</v>
      </c>
      <c r="BE256" s="143">
        <f>IF(N256="základní",J256,0)</f>
        <v>0</v>
      </c>
      <c r="BF256" s="143">
        <f>IF(N256="snížená",J256,0)</f>
        <v>0</v>
      </c>
      <c r="BG256" s="143">
        <f>IF(N256="zákl. přenesená",J256,0)</f>
        <v>0</v>
      </c>
      <c r="BH256" s="143">
        <f>IF(N256="sníž. přenesená",J256,0)</f>
        <v>0</v>
      </c>
      <c r="BI256" s="143">
        <f>IF(N256="nulová",J256,0)</f>
        <v>0</v>
      </c>
      <c r="BJ256" s="17" t="s">
        <v>79</v>
      </c>
      <c r="BK256" s="143">
        <f>ROUND(I256*H256,2)</f>
        <v>0</v>
      </c>
      <c r="BL256" s="17" t="s">
        <v>159</v>
      </c>
      <c r="BM256" s="142" t="s">
        <v>721</v>
      </c>
    </row>
    <row r="257" spans="2:65" s="1" customFormat="1" x14ac:dyDescent="0.2">
      <c r="B257" s="32"/>
      <c r="D257" s="144" t="s">
        <v>161</v>
      </c>
      <c r="F257" s="145" t="s">
        <v>390</v>
      </c>
      <c r="I257" s="146"/>
      <c r="L257" s="32"/>
      <c r="M257" s="147"/>
      <c r="T257" s="53"/>
      <c r="AT257" s="17" t="s">
        <v>161</v>
      </c>
      <c r="AU257" s="17" t="s">
        <v>81</v>
      </c>
    </row>
    <row r="258" spans="2:65" s="12" customFormat="1" x14ac:dyDescent="0.2">
      <c r="B258" s="148"/>
      <c r="D258" s="149" t="s">
        <v>163</v>
      </c>
      <c r="E258" s="150" t="s">
        <v>19</v>
      </c>
      <c r="F258" s="151" t="s">
        <v>534</v>
      </c>
      <c r="H258" s="150" t="s">
        <v>19</v>
      </c>
      <c r="I258" s="152"/>
      <c r="L258" s="148"/>
      <c r="M258" s="153"/>
      <c r="T258" s="154"/>
      <c r="AT258" s="150" t="s">
        <v>163</v>
      </c>
      <c r="AU258" s="150" t="s">
        <v>81</v>
      </c>
      <c r="AV258" s="12" t="s">
        <v>79</v>
      </c>
      <c r="AW258" s="12" t="s">
        <v>33</v>
      </c>
      <c r="AX258" s="12" t="s">
        <v>72</v>
      </c>
      <c r="AY258" s="150" t="s">
        <v>152</v>
      </c>
    </row>
    <row r="259" spans="2:65" s="13" customFormat="1" x14ac:dyDescent="0.2">
      <c r="B259" s="155"/>
      <c r="D259" s="149" t="s">
        <v>163</v>
      </c>
      <c r="E259" s="156" t="s">
        <v>19</v>
      </c>
      <c r="F259" s="157" t="s">
        <v>445</v>
      </c>
      <c r="H259" s="158">
        <v>49</v>
      </c>
      <c r="I259" s="159"/>
      <c r="L259" s="155"/>
      <c r="M259" s="160"/>
      <c r="T259" s="161"/>
      <c r="AT259" s="156" t="s">
        <v>163</v>
      </c>
      <c r="AU259" s="156" t="s">
        <v>81</v>
      </c>
      <c r="AV259" s="13" t="s">
        <v>81</v>
      </c>
      <c r="AW259" s="13" t="s">
        <v>33</v>
      </c>
      <c r="AX259" s="13" t="s">
        <v>72</v>
      </c>
      <c r="AY259" s="156" t="s">
        <v>152</v>
      </c>
    </row>
    <row r="260" spans="2:65" s="12" customFormat="1" x14ac:dyDescent="0.2">
      <c r="B260" s="148"/>
      <c r="D260" s="149" t="s">
        <v>163</v>
      </c>
      <c r="E260" s="150" t="s">
        <v>19</v>
      </c>
      <c r="F260" s="151" t="s">
        <v>189</v>
      </c>
      <c r="H260" s="150" t="s">
        <v>19</v>
      </c>
      <c r="I260" s="152"/>
      <c r="L260" s="148"/>
      <c r="M260" s="153"/>
      <c r="T260" s="154"/>
      <c r="AT260" s="150" t="s">
        <v>163</v>
      </c>
      <c r="AU260" s="150" t="s">
        <v>81</v>
      </c>
      <c r="AV260" s="12" t="s">
        <v>79</v>
      </c>
      <c r="AW260" s="12" t="s">
        <v>33</v>
      </c>
      <c r="AX260" s="12" t="s">
        <v>72</v>
      </c>
      <c r="AY260" s="150" t="s">
        <v>152</v>
      </c>
    </row>
    <row r="261" spans="2:65" s="13" customFormat="1" x14ac:dyDescent="0.2">
      <c r="B261" s="155"/>
      <c r="D261" s="149" t="s">
        <v>163</v>
      </c>
      <c r="E261" s="156" t="s">
        <v>19</v>
      </c>
      <c r="F261" s="157" t="s">
        <v>183</v>
      </c>
      <c r="H261" s="158">
        <v>5</v>
      </c>
      <c r="I261" s="159"/>
      <c r="L261" s="155"/>
      <c r="M261" s="160"/>
      <c r="T261" s="161"/>
      <c r="AT261" s="156" t="s">
        <v>163</v>
      </c>
      <c r="AU261" s="156" t="s">
        <v>81</v>
      </c>
      <c r="AV261" s="13" t="s">
        <v>81</v>
      </c>
      <c r="AW261" s="13" t="s">
        <v>33</v>
      </c>
      <c r="AX261" s="13" t="s">
        <v>72</v>
      </c>
      <c r="AY261" s="156" t="s">
        <v>152</v>
      </c>
    </row>
    <row r="262" spans="2:65" s="14" customFormat="1" x14ac:dyDescent="0.2">
      <c r="B262" s="162"/>
      <c r="D262" s="149" t="s">
        <v>163</v>
      </c>
      <c r="E262" s="163" t="s">
        <v>19</v>
      </c>
      <c r="F262" s="164" t="s">
        <v>194</v>
      </c>
      <c r="H262" s="165">
        <v>54</v>
      </c>
      <c r="I262" s="166"/>
      <c r="L262" s="162"/>
      <c r="M262" s="167"/>
      <c r="T262" s="168"/>
      <c r="AT262" s="163" t="s">
        <v>163</v>
      </c>
      <c r="AU262" s="163" t="s">
        <v>81</v>
      </c>
      <c r="AV262" s="14" t="s">
        <v>159</v>
      </c>
      <c r="AW262" s="14" t="s">
        <v>33</v>
      </c>
      <c r="AX262" s="14" t="s">
        <v>79</v>
      </c>
      <c r="AY262" s="163" t="s">
        <v>152</v>
      </c>
    </row>
    <row r="263" spans="2:65" s="1" customFormat="1" ht="16.5" customHeight="1" x14ac:dyDescent="0.2">
      <c r="B263" s="32"/>
      <c r="C263" s="131" t="s">
        <v>423</v>
      </c>
      <c r="D263" s="131" t="s">
        <v>154</v>
      </c>
      <c r="E263" s="132" t="s">
        <v>392</v>
      </c>
      <c r="F263" s="133" t="s">
        <v>393</v>
      </c>
      <c r="G263" s="134" t="s">
        <v>179</v>
      </c>
      <c r="H263" s="135">
        <v>21</v>
      </c>
      <c r="I263" s="136"/>
      <c r="J263" s="137">
        <f>ROUND(I263*H263,2)</f>
        <v>0</v>
      </c>
      <c r="K263" s="133" t="s">
        <v>158</v>
      </c>
      <c r="L263" s="32"/>
      <c r="M263" s="138" t="s">
        <v>19</v>
      </c>
      <c r="N263" s="139" t="s">
        <v>43</v>
      </c>
      <c r="P263" s="140">
        <f>O263*H263</f>
        <v>0</v>
      </c>
      <c r="Q263" s="140">
        <v>0</v>
      </c>
      <c r="R263" s="140">
        <f>Q263*H263</f>
        <v>0</v>
      </c>
      <c r="S263" s="140">
        <v>0</v>
      </c>
      <c r="T263" s="141">
        <f>S263*H263</f>
        <v>0</v>
      </c>
      <c r="AR263" s="142" t="s">
        <v>159</v>
      </c>
      <c r="AT263" s="142" t="s">
        <v>154</v>
      </c>
      <c r="AU263" s="142" t="s">
        <v>81</v>
      </c>
      <c r="AY263" s="17" t="s">
        <v>152</v>
      </c>
      <c r="BE263" s="143">
        <f>IF(N263="základní",J263,0)</f>
        <v>0</v>
      </c>
      <c r="BF263" s="143">
        <f>IF(N263="snížená",J263,0)</f>
        <v>0</v>
      </c>
      <c r="BG263" s="143">
        <f>IF(N263="zákl. přenesená",J263,0)</f>
        <v>0</v>
      </c>
      <c r="BH263" s="143">
        <f>IF(N263="sníž. přenesená",J263,0)</f>
        <v>0</v>
      </c>
      <c r="BI263" s="143">
        <f>IF(N263="nulová",J263,0)</f>
        <v>0</v>
      </c>
      <c r="BJ263" s="17" t="s">
        <v>79</v>
      </c>
      <c r="BK263" s="143">
        <f>ROUND(I263*H263,2)</f>
        <v>0</v>
      </c>
      <c r="BL263" s="17" t="s">
        <v>159</v>
      </c>
      <c r="BM263" s="142" t="s">
        <v>722</v>
      </c>
    </row>
    <row r="264" spans="2:65" s="1" customFormat="1" x14ac:dyDescent="0.2">
      <c r="B264" s="32"/>
      <c r="D264" s="144" t="s">
        <v>161</v>
      </c>
      <c r="F264" s="145" t="s">
        <v>395</v>
      </c>
      <c r="I264" s="146"/>
      <c r="L264" s="32"/>
      <c r="M264" s="147"/>
      <c r="T264" s="53"/>
      <c r="AT264" s="17" t="s">
        <v>161</v>
      </c>
      <c r="AU264" s="17" t="s">
        <v>81</v>
      </c>
    </row>
    <row r="265" spans="2:65" s="13" customFormat="1" x14ac:dyDescent="0.2">
      <c r="B265" s="155"/>
      <c r="D265" s="149" t="s">
        <v>163</v>
      </c>
      <c r="E265" s="156" t="s">
        <v>19</v>
      </c>
      <c r="F265" s="157" t="s">
        <v>7</v>
      </c>
      <c r="H265" s="158">
        <v>21</v>
      </c>
      <c r="I265" s="159"/>
      <c r="L265" s="155"/>
      <c r="M265" s="160"/>
      <c r="T265" s="161"/>
      <c r="AT265" s="156" t="s">
        <v>163</v>
      </c>
      <c r="AU265" s="156" t="s">
        <v>81</v>
      </c>
      <c r="AV265" s="13" t="s">
        <v>81</v>
      </c>
      <c r="AW265" s="13" t="s">
        <v>33</v>
      </c>
      <c r="AX265" s="13" t="s">
        <v>79</v>
      </c>
      <c r="AY265" s="156" t="s">
        <v>152</v>
      </c>
    </row>
    <row r="266" spans="2:65" s="1" customFormat="1" ht="16.5" customHeight="1" x14ac:dyDescent="0.2">
      <c r="B266" s="32"/>
      <c r="C266" s="131" t="s">
        <v>429</v>
      </c>
      <c r="D266" s="131" t="s">
        <v>154</v>
      </c>
      <c r="E266" s="132" t="s">
        <v>723</v>
      </c>
      <c r="F266" s="133" t="s">
        <v>724</v>
      </c>
      <c r="G266" s="134" t="s">
        <v>179</v>
      </c>
      <c r="H266" s="135">
        <v>5</v>
      </c>
      <c r="I266" s="136"/>
      <c r="J266" s="137">
        <f>ROUND(I266*H266,2)</f>
        <v>0</v>
      </c>
      <c r="K266" s="133" t="s">
        <v>158</v>
      </c>
      <c r="L266" s="32"/>
      <c r="M266" s="138" t="s">
        <v>19</v>
      </c>
      <c r="N266" s="139" t="s">
        <v>43</v>
      </c>
      <c r="P266" s="140">
        <f>O266*H266</f>
        <v>0</v>
      </c>
      <c r="Q266" s="140">
        <v>3.0000000000000001E-5</v>
      </c>
      <c r="R266" s="140">
        <f>Q266*H266</f>
        <v>1.5000000000000001E-4</v>
      </c>
      <c r="S266" s="140">
        <v>0</v>
      </c>
      <c r="T266" s="141">
        <f>S266*H266</f>
        <v>0</v>
      </c>
      <c r="AR266" s="142" t="s">
        <v>159</v>
      </c>
      <c r="AT266" s="142" t="s">
        <v>154</v>
      </c>
      <c r="AU266" s="142" t="s">
        <v>81</v>
      </c>
      <c r="AY266" s="17" t="s">
        <v>152</v>
      </c>
      <c r="BE266" s="143">
        <f>IF(N266="základní",J266,0)</f>
        <v>0</v>
      </c>
      <c r="BF266" s="143">
        <f>IF(N266="snížená",J266,0)</f>
        <v>0</v>
      </c>
      <c r="BG266" s="143">
        <f>IF(N266="zákl. přenesená",J266,0)</f>
        <v>0</v>
      </c>
      <c r="BH266" s="143">
        <f>IF(N266="sníž. přenesená",J266,0)</f>
        <v>0</v>
      </c>
      <c r="BI266" s="143">
        <f>IF(N266="nulová",J266,0)</f>
        <v>0</v>
      </c>
      <c r="BJ266" s="17" t="s">
        <v>79</v>
      </c>
      <c r="BK266" s="143">
        <f>ROUND(I266*H266,2)</f>
        <v>0</v>
      </c>
      <c r="BL266" s="17" t="s">
        <v>159</v>
      </c>
      <c r="BM266" s="142" t="s">
        <v>725</v>
      </c>
    </row>
    <row r="267" spans="2:65" s="1" customFormat="1" x14ac:dyDescent="0.2">
      <c r="B267" s="32"/>
      <c r="D267" s="144" t="s">
        <v>161</v>
      </c>
      <c r="F267" s="145" t="s">
        <v>726</v>
      </c>
      <c r="I267" s="146"/>
      <c r="L267" s="32"/>
      <c r="M267" s="147"/>
      <c r="T267" s="53"/>
      <c r="AT267" s="17" t="s">
        <v>161</v>
      </c>
      <c r="AU267" s="17" t="s">
        <v>81</v>
      </c>
    </row>
    <row r="268" spans="2:65" s="1" customFormat="1" ht="24.2" customHeight="1" x14ac:dyDescent="0.2">
      <c r="B268" s="32"/>
      <c r="C268" s="131" t="s">
        <v>434</v>
      </c>
      <c r="D268" s="131" t="s">
        <v>154</v>
      </c>
      <c r="E268" s="132" t="s">
        <v>398</v>
      </c>
      <c r="F268" s="133" t="s">
        <v>399</v>
      </c>
      <c r="G268" s="134" t="s">
        <v>400</v>
      </c>
      <c r="H268" s="135">
        <v>1</v>
      </c>
      <c r="I268" s="270">
        <v>30000</v>
      </c>
      <c r="J268" s="137">
        <f>ROUND(I268*H268,2)</f>
        <v>30000</v>
      </c>
      <c r="K268" s="133" t="s">
        <v>19</v>
      </c>
      <c r="L268" s="32"/>
      <c r="M268" s="138" t="s">
        <v>19</v>
      </c>
      <c r="N268" s="139" t="s">
        <v>43</v>
      </c>
      <c r="P268" s="140">
        <f>O268*H268</f>
        <v>0</v>
      </c>
      <c r="Q268" s="140">
        <v>0</v>
      </c>
      <c r="R268" s="140">
        <f>Q268*H268</f>
        <v>0</v>
      </c>
      <c r="S268" s="140">
        <v>0</v>
      </c>
      <c r="T268" s="141">
        <f>S268*H268</f>
        <v>0</v>
      </c>
      <c r="AR268" s="142" t="s">
        <v>159</v>
      </c>
      <c r="AT268" s="142" t="s">
        <v>154</v>
      </c>
      <c r="AU268" s="142" t="s">
        <v>81</v>
      </c>
      <c r="AY268" s="17" t="s">
        <v>152</v>
      </c>
      <c r="BE268" s="143">
        <f>IF(N268="základní",J268,0)</f>
        <v>30000</v>
      </c>
      <c r="BF268" s="143">
        <f>IF(N268="snížená",J268,0)</f>
        <v>0</v>
      </c>
      <c r="BG268" s="143">
        <f>IF(N268="zákl. přenesená",J268,0)</f>
        <v>0</v>
      </c>
      <c r="BH268" s="143">
        <f>IF(N268="sníž. přenesená",J268,0)</f>
        <v>0</v>
      </c>
      <c r="BI268" s="143">
        <f>IF(N268="nulová",J268,0)</f>
        <v>0</v>
      </c>
      <c r="BJ268" s="17" t="s">
        <v>79</v>
      </c>
      <c r="BK268" s="143">
        <f>ROUND(I268*H268,2)</f>
        <v>30000</v>
      </c>
      <c r="BL268" s="17" t="s">
        <v>159</v>
      </c>
      <c r="BM268" s="142" t="s">
        <v>727</v>
      </c>
    </row>
    <row r="269" spans="2:65" s="12" customFormat="1" x14ac:dyDescent="0.2">
      <c r="B269" s="148"/>
      <c r="D269" s="149" t="s">
        <v>163</v>
      </c>
      <c r="E269" s="150" t="s">
        <v>19</v>
      </c>
      <c r="F269" s="151" t="s">
        <v>402</v>
      </c>
      <c r="H269" s="150" t="s">
        <v>19</v>
      </c>
      <c r="L269" s="148"/>
      <c r="M269" s="153"/>
      <c r="T269" s="154"/>
      <c r="AT269" s="150" t="s">
        <v>163</v>
      </c>
      <c r="AU269" s="150" t="s">
        <v>81</v>
      </c>
      <c r="AV269" s="12" t="s">
        <v>79</v>
      </c>
      <c r="AW269" s="12" t="s">
        <v>33</v>
      </c>
      <c r="AX269" s="12" t="s">
        <v>72</v>
      </c>
      <c r="AY269" s="150" t="s">
        <v>152</v>
      </c>
    </row>
    <row r="270" spans="2:65" s="12" customFormat="1" x14ac:dyDescent="0.2">
      <c r="B270" s="148"/>
      <c r="D270" s="149" t="s">
        <v>163</v>
      </c>
      <c r="E270" s="150" t="s">
        <v>19</v>
      </c>
      <c r="F270" s="151" t="s">
        <v>403</v>
      </c>
      <c r="H270" s="150" t="s">
        <v>19</v>
      </c>
      <c r="L270" s="148"/>
      <c r="M270" s="153"/>
      <c r="T270" s="154"/>
      <c r="AT270" s="150" t="s">
        <v>163</v>
      </c>
      <c r="AU270" s="150" t="s">
        <v>81</v>
      </c>
      <c r="AV270" s="12" t="s">
        <v>79</v>
      </c>
      <c r="AW270" s="12" t="s">
        <v>33</v>
      </c>
      <c r="AX270" s="12" t="s">
        <v>72</v>
      </c>
      <c r="AY270" s="150" t="s">
        <v>152</v>
      </c>
    </row>
    <row r="271" spans="2:65" s="13" customFormat="1" x14ac:dyDescent="0.2">
      <c r="B271" s="155"/>
      <c r="D271" s="149" t="s">
        <v>163</v>
      </c>
      <c r="E271" s="156" t="s">
        <v>19</v>
      </c>
      <c r="F271" s="157" t="s">
        <v>79</v>
      </c>
      <c r="H271" s="158">
        <v>1</v>
      </c>
      <c r="L271" s="155"/>
      <c r="M271" s="160"/>
      <c r="T271" s="161"/>
      <c r="AT271" s="156" t="s">
        <v>163</v>
      </c>
      <c r="AU271" s="156" t="s">
        <v>81</v>
      </c>
      <c r="AV271" s="13" t="s">
        <v>81</v>
      </c>
      <c r="AW271" s="13" t="s">
        <v>33</v>
      </c>
      <c r="AX271" s="13" t="s">
        <v>79</v>
      </c>
      <c r="AY271" s="156" t="s">
        <v>152</v>
      </c>
    </row>
    <row r="272" spans="2:65" s="1" customFormat="1" ht="16.5" customHeight="1" x14ac:dyDescent="0.2">
      <c r="B272" s="32"/>
      <c r="C272" s="169" t="s">
        <v>440</v>
      </c>
      <c r="D272" s="169" t="s">
        <v>228</v>
      </c>
      <c r="E272" s="170" t="s">
        <v>405</v>
      </c>
      <c r="F272" s="171" t="s">
        <v>406</v>
      </c>
      <c r="G272" s="172" t="s">
        <v>407</v>
      </c>
      <c r="H272" s="173">
        <v>3</v>
      </c>
      <c r="I272" s="271">
        <v>0</v>
      </c>
      <c r="J272" s="175">
        <f>ROUND(I272*H272,2)</f>
        <v>0</v>
      </c>
      <c r="K272" s="171" t="s">
        <v>19</v>
      </c>
      <c r="L272" s="176"/>
      <c r="M272" s="177" t="s">
        <v>19</v>
      </c>
      <c r="N272" s="178" t="s">
        <v>43</v>
      </c>
      <c r="P272" s="140">
        <f>O272*H272</f>
        <v>0</v>
      </c>
      <c r="Q272" s="140">
        <v>0</v>
      </c>
      <c r="R272" s="140">
        <f>Q272*H272</f>
        <v>0</v>
      </c>
      <c r="S272" s="140">
        <v>0</v>
      </c>
      <c r="T272" s="141">
        <f>S272*H272</f>
        <v>0</v>
      </c>
      <c r="AR272" s="142" t="s">
        <v>208</v>
      </c>
      <c r="AT272" s="142" t="s">
        <v>228</v>
      </c>
      <c r="AU272" s="142" t="s">
        <v>81</v>
      </c>
      <c r="AY272" s="17" t="s">
        <v>152</v>
      </c>
      <c r="BE272" s="143">
        <f>IF(N272="základní",J272,0)</f>
        <v>0</v>
      </c>
      <c r="BF272" s="143">
        <f>IF(N272="snížená",J272,0)</f>
        <v>0</v>
      </c>
      <c r="BG272" s="143">
        <f>IF(N272="zákl. přenesená",J272,0)</f>
        <v>0</v>
      </c>
      <c r="BH272" s="143">
        <f>IF(N272="sníž. přenesená",J272,0)</f>
        <v>0</v>
      </c>
      <c r="BI272" s="143">
        <f>IF(N272="nulová",J272,0)</f>
        <v>0</v>
      </c>
      <c r="BJ272" s="17" t="s">
        <v>79</v>
      </c>
      <c r="BK272" s="143">
        <f>ROUND(I272*H272,2)</f>
        <v>0</v>
      </c>
      <c r="BL272" s="17" t="s">
        <v>159</v>
      </c>
      <c r="BM272" s="142" t="s">
        <v>728</v>
      </c>
    </row>
    <row r="273" spans="2:65" s="1" customFormat="1" ht="19.5" x14ac:dyDescent="0.2">
      <c r="B273" s="32"/>
      <c r="D273" s="149" t="s">
        <v>409</v>
      </c>
      <c r="F273" s="179" t="s">
        <v>410</v>
      </c>
      <c r="L273" s="32"/>
      <c r="M273" s="147"/>
      <c r="T273" s="53"/>
      <c r="AT273" s="17" t="s">
        <v>409</v>
      </c>
      <c r="AU273" s="17" t="s">
        <v>81</v>
      </c>
    </row>
    <row r="274" spans="2:65" s="1" customFormat="1" ht="16.5" customHeight="1" x14ac:dyDescent="0.2">
      <c r="B274" s="32"/>
      <c r="C274" s="169" t="s">
        <v>445</v>
      </c>
      <c r="D274" s="169" t="s">
        <v>228</v>
      </c>
      <c r="E274" s="170" t="s">
        <v>412</v>
      </c>
      <c r="F274" s="171" t="s">
        <v>413</v>
      </c>
      <c r="G274" s="172" t="s">
        <v>407</v>
      </c>
      <c r="H274" s="173">
        <v>1</v>
      </c>
      <c r="I274" s="271">
        <v>0</v>
      </c>
      <c r="J274" s="175">
        <f>ROUND(I274*H274,2)</f>
        <v>0</v>
      </c>
      <c r="K274" s="171" t="s">
        <v>19</v>
      </c>
      <c r="L274" s="176"/>
      <c r="M274" s="177" t="s">
        <v>19</v>
      </c>
      <c r="N274" s="178" t="s">
        <v>43</v>
      </c>
      <c r="P274" s="140">
        <f>O274*H274</f>
        <v>0</v>
      </c>
      <c r="Q274" s="140">
        <v>0</v>
      </c>
      <c r="R274" s="140">
        <f>Q274*H274</f>
        <v>0</v>
      </c>
      <c r="S274" s="140">
        <v>0</v>
      </c>
      <c r="T274" s="141">
        <f>S274*H274</f>
        <v>0</v>
      </c>
      <c r="AR274" s="142" t="s">
        <v>208</v>
      </c>
      <c r="AT274" s="142" t="s">
        <v>228</v>
      </c>
      <c r="AU274" s="142" t="s">
        <v>81</v>
      </c>
      <c r="AY274" s="17" t="s">
        <v>152</v>
      </c>
      <c r="BE274" s="143">
        <f>IF(N274="základní",J274,0)</f>
        <v>0</v>
      </c>
      <c r="BF274" s="143">
        <f>IF(N274="snížená",J274,0)</f>
        <v>0</v>
      </c>
      <c r="BG274" s="143">
        <f>IF(N274="zákl. přenesená",J274,0)</f>
        <v>0</v>
      </c>
      <c r="BH274" s="143">
        <f>IF(N274="sníž. přenesená",J274,0)</f>
        <v>0</v>
      </c>
      <c r="BI274" s="143">
        <f>IF(N274="nulová",J274,0)</f>
        <v>0</v>
      </c>
      <c r="BJ274" s="17" t="s">
        <v>79</v>
      </c>
      <c r="BK274" s="143">
        <f>ROUND(I274*H274,2)</f>
        <v>0</v>
      </c>
      <c r="BL274" s="17" t="s">
        <v>159</v>
      </c>
      <c r="BM274" s="142" t="s">
        <v>729</v>
      </c>
    </row>
    <row r="275" spans="2:65" s="1" customFormat="1" ht="19.5" x14ac:dyDescent="0.2">
      <c r="B275" s="32"/>
      <c r="D275" s="149" t="s">
        <v>409</v>
      </c>
      <c r="F275" s="179" t="s">
        <v>410</v>
      </c>
      <c r="L275" s="32"/>
      <c r="M275" s="147"/>
      <c r="T275" s="53"/>
      <c r="AT275" s="17" t="s">
        <v>409</v>
      </c>
      <c r="AU275" s="17" t="s">
        <v>81</v>
      </c>
    </row>
    <row r="276" spans="2:65" s="1" customFormat="1" ht="16.5" customHeight="1" x14ac:dyDescent="0.2">
      <c r="B276" s="32"/>
      <c r="C276" s="169" t="s">
        <v>451</v>
      </c>
      <c r="D276" s="169" t="s">
        <v>228</v>
      </c>
      <c r="E276" s="170" t="s">
        <v>416</v>
      </c>
      <c r="F276" s="171" t="s">
        <v>417</v>
      </c>
      <c r="G276" s="172" t="s">
        <v>407</v>
      </c>
      <c r="H276" s="173">
        <v>1</v>
      </c>
      <c r="I276" s="271">
        <v>0</v>
      </c>
      <c r="J276" s="175">
        <f>ROUND(I276*H276,2)</f>
        <v>0</v>
      </c>
      <c r="K276" s="171" t="s">
        <v>19</v>
      </c>
      <c r="L276" s="176"/>
      <c r="M276" s="177" t="s">
        <v>19</v>
      </c>
      <c r="N276" s="178" t="s">
        <v>43</v>
      </c>
      <c r="P276" s="140">
        <f>O276*H276</f>
        <v>0</v>
      </c>
      <c r="Q276" s="140">
        <v>0</v>
      </c>
      <c r="R276" s="140">
        <f>Q276*H276</f>
        <v>0</v>
      </c>
      <c r="S276" s="140">
        <v>0</v>
      </c>
      <c r="T276" s="141">
        <f>S276*H276</f>
        <v>0</v>
      </c>
      <c r="AR276" s="142" t="s">
        <v>208</v>
      </c>
      <c r="AT276" s="142" t="s">
        <v>228</v>
      </c>
      <c r="AU276" s="142" t="s">
        <v>81</v>
      </c>
      <c r="AY276" s="17" t="s">
        <v>152</v>
      </c>
      <c r="BE276" s="143">
        <f>IF(N276="základní",J276,0)</f>
        <v>0</v>
      </c>
      <c r="BF276" s="143">
        <f>IF(N276="snížená",J276,0)</f>
        <v>0</v>
      </c>
      <c r="BG276" s="143">
        <f>IF(N276="zákl. přenesená",J276,0)</f>
        <v>0</v>
      </c>
      <c r="BH276" s="143">
        <f>IF(N276="sníž. přenesená",J276,0)</f>
        <v>0</v>
      </c>
      <c r="BI276" s="143">
        <f>IF(N276="nulová",J276,0)</f>
        <v>0</v>
      </c>
      <c r="BJ276" s="17" t="s">
        <v>79</v>
      </c>
      <c r="BK276" s="143">
        <f>ROUND(I276*H276,2)</f>
        <v>0</v>
      </c>
      <c r="BL276" s="17" t="s">
        <v>159</v>
      </c>
      <c r="BM276" s="142" t="s">
        <v>730</v>
      </c>
    </row>
    <row r="277" spans="2:65" s="1" customFormat="1" ht="19.5" x14ac:dyDescent="0.2">
      <c r="B277" s="32"/>
      <c r="D277" s="149" t="s">
        <v>409</v>
      </c>
      <c r="F277" s="179" t="s">
        <v>410</v>
      </c>
      <c r="L277" s="32"/>
      <c r="M277" s="147"/>
      <c r="T277" s="53"/>
      <c r="AT277" s="17" t="s">
        <v>409</v>
      </c>
      <c r="AU277" s="17" t="s">
        <v>81</v>
      </c>
    </row>
    <row r="278" spans="2:65" s="1" customFormat="1" ht="24.2" customHeight="1" x14ac:dyDescent="0.2">
      <c r="B278" s="32"/>
      <c r="C278" s="169" t="s">
        <v>456</v>
      </c>
      <c r="D278" s="169" t="s">
        <v>228</v>
      </c>
      <c r="E278" s="170" t="s">
        <v>420</v>
      </c>
      <c r="F278" s="171" t="s">
        <v>421</v>
      </c>
      <c r="G278" s="172" t="s">
        <v>407</v>
      </c>
      <c r="H278" s="173">
        <v>1</v>
      </c>
      <c r="I278" s="271">
        <v>0</v>
      </c>
      <c r="J278" s="175">
        <f>ROUND(I278*H278,2)</f>
        <v>0</v>
      </c>
      <c r="K278" s="171" t="s">
        <v>19</v>
      </c>
      <c r="L278" s="176"/>
      <c r="M278" s="177" t="s">
        <v>19</v>
      </c>
      <c r="N278" s="178" t="s">
        <v>43</v>
      </c>
      <c r="P278" s="140">
        <f>O278*H278</f>
        <v>0</v>
      </c>
      <c r="Q278" s="140">
        <v>0</v>
      </c>
      <c r="R278" s="140">
        <f>Q278*H278</f>
        <v>0</v>
      </c>
      <c r="S278" s="140">
        <v>0</v>
      </c>
      <c r="T278" s="141">
        <f>S278*H278</f>
        <v>0</v>
      </c>
      <c r="AR278" s="142" t="s">
        <v>208</v>
      </c>
      <c r="AT278" s="142" t="s">
        <v>228</v>
      </c>
      <c r="AU278" s="142" t="s">
        <v>81</v>
      </c>
      <c r="AY278" s="17" t="s">
        <v>152</v>
      </c>
      <c r="BE278" s="143">
        <f>IF(N278="základní",J278,0)</f>
        <v>0</v>
      </c>
      <c r="BF278" s="143">
        <f>IF(N278="snížená",J278,0)</f>
        <v>0</v>
      </c>
      <c r="BG278" s="143">
        <f>IF(N278="zákl. přenesená",J278,0)</f>
        <v>0</v>
      </c>
      <c r="BH278" s="143">
        <f>IF(N278="sníž. přenesená",J278,0)</f>
        <v>0</v>
      </c>
      <c r="BI278" s="143">
        <f>IF(N278="nulová",J278,0)</f>
        <v>0</v>
      </c>
      <c r="BJ278" s="17" t="s">
        <v>79</v>
      </c>
      <c r="BK278" s="143">
        <f>ROUND(I278*H278,2)</f>
        <v>0</v>
      </c>
      <c r="BL278" s="17" t="s">
        <v>159</v>
      </c>
      <c r="BM278" s="142" t="s">
        <v>731</v>
      </c>
    </row>
    <row r="279" spans="2:65" s="1" customFormat="1" ht="19.5" x14ac:dyDescent="0.2">
      <c r="B279" s="32"/>
      <c r="D279" s="149" t="s">
        <v>409</v>
      </c>
      <c r="F279" s="179" t="s">
        <v>410</v>
      </c>
      <c r="L279" s="32"/>
      <c r="M279" s="147"/>
      <c r="T279" s="53"/>
      <c r="AT279" s="17" t="s">
        <v>409</v>
      </c>
      <c r="AU279" s="17" t="s">
        <v>81</v>
      </c>
    </row>
    <row r="280" spans="2:65" s="1" customFormat="1" ht="16.5" customHeight="1" x14ac:dyDescent="0.2">
      <c r="B280" s="32"/>
      <c r="C280" s="131" t="s">
        <v>461</v>
      </c>
      <c r="D280" s="131" t="s">
        <v>154</v>
      </c>
      <c r="E280" s="132" t="s">
        <v>424</v>
      </c>
      <c r="F280" s="133" t="s">
        <v>425</v>
      </c>
      <c r="G280" s="134" t="s">
        <v>400</v>
      </c>
      <c r="H280" s="135">
        <v>1</v>
      </c>
      <c r="I280" s="270">
        <v>30000</v>
      </c>
      <c r="J280" s="137">
        <f>ROUND(I280*H280,2)</f>
        <v>30000</v>
      </c>
      <c r="K280" s="133" t="s">
        <v>19</v>
      </c>
      <c r="L280" s="32"/>
      <c r="M280" s="138" t="s">
        <v>19</v>
      </c>
      <c r="N280" s="139" t="s">
        <v>43</v>
      </c>
      <c r="P280" s="140">
        <f>O280*H280</f>
        <v>0</v>
      </c>
      <c r="Q280" s="140">
        <v>0</v>
      </c>
      <c r="R280" s="140">
        <f>Q280*H280</f>
        <v>0</v>
      </c>
      <c r="S280" s="140">
        <v>0</v>
      </c>
      <c r="T280" s="141">
        <f>S280*H280</f>
        <v>0</v>
      </c>
      <c r="AR280" s="142" t="s">
        <v>159</v>
      </c>
      <c r="AT280" s="142" t="s">
        <v>154</v>
      </c>
      <c r="AU280" s="142" t="s">
        <v>81</v>
      </c>
      <c r="AY280" s="17" t="s">
        <v>152</v>
      </c>
      <c r="BE280" s="143">
        <f>IF(N280="základní",J280,0)</f>
        <v>30000</v>
      </c>
      <c r="BF280" s="143">
        <f>IF(N280="snížená",J280,0)</f>
        <v>0</v>
      </c>
      <c r="BG280" s="143">
        <f>IF(N280="zákl. přenesená",J280,0)</f>
        <v>0</v>
      </c>
      <c r="BH280" s="143">
        <f>IF(N280="sníž. přenesená",J280,0)</f>
        <v>0</v>
      </c>
      <c r="BI280" s="143">
        <f>IF(N280="nulová",J280,0)</f>
        <v>0</v>
      </c>
      <c r="BJ280" s="17" t="s">
        <v>79</v>
      </c>
      <c r="BK280" s="143">
        <f>ROUND(I280*H280,2)</f>
        <v>30000</v>
      </c>
      <c r="BL280" s="17" t="s">
        <v>159</v>
      </c>
      <c r="BM280" s="142" t="s">
        <v>732</v>
      </c>
    </row>
    <row r="281" spans="2:65" s="12" customFormat="1" x14ac:dyDescent="0.2">
      <c r="B281" s="148"/>
      <c r="D281" s="149" t="s">
        <v>163</v>
      </c>
      <c r="E281" s="150" t="s">
        <v>19</v>
      </c>
      <c r="F281" s="151" t="s">
        <v>403</v>
      </c>
      <c r="H281" s="150" t="s">
        <v>19</v>
      </c>
      <c r="I281" s="152"/>
      <c r="L281" s="148"/>
      <c r="M281" s="153"/>
      <c r="T281" s="154"/>
      <c r="AT281" s="150" t="s">
        <v>163</v>
      </c>
      <c r="AU281" s="150" t="s">
        <v>81</v>
      </c>
      <c r="AV281" s="12" t="s">
        <v>79</v>
      </c>
      <c r="AW281" s="12" t="s">
        <v>33</v>
      </c>
      <c r="AX281" s="12" t="s">
        <v>72</v>
      </c>
      <c r="AY281" s="150" t="s">
        <v>152</v>
      </c>
    </row>
    <row r="282" spans="2:65" s="13" customFormat="1" x14ac:dyDescent="0.2">
      <c r="B282" s="155"/>
      <c r="D282" s="149" t="s">
        <v>163</v>
      </c>
      <c r="E282" s="156" t="s">
        <v>19</v>
      </c>
      <c r="F282" s="157" t="s">
        <v>79</v>
      </c>
      <c r="H282" s="158">
        <v>1</v>
      </c>
      <c r="I282" s="159"/>
      <c r="L282" s="155"/>
      <c r="M282" s="160"/>
      <c r="T282" s="161"/>
      <c r="AT282" s="156" t="s">
        <v>163</v>
      </c>
      <c r="AU282" s="156" t="s">
        <v>81</v>
      </c>
      <c r="AV282" s="13" t="s">
        <v>81</v>
      </c>
      <c r="AW282" s="13" t="s">
        <v>33</v>
      </c>
      <c r="AX282" s="13" t="s">
        <v>79</v>
      </c>
      <c r="AY282" s="156" t="s">
        <v>152</v>
      </c>
    </row>
    <row r="283" spans="2:65" s="11" customFormat="1" ht="22.9" customHeight="1" x14ac:dyDescent="0.2">
      <c r="B283" s="119"/>
      <c r="D283" s="120" t="s">
        <v>71</v>
      </c>
      <c r="E283" s="129" t="s">
        <v>427</v>
      </c>
      <c r="F283" s="129" t="s">
        <v>428</v>
      </c>
      <c r="I283" s="122"/>
      <c r="J283" s="130">
        <f>BK283</f>
        <v>0</v>
      </c>
      <c r="L283" s="119"/>
      <c r="M283" s="124"/>
      <c r="P283" s="125">
        <f>SUM(P284:P301)</f>
        <v>0</v>
      </c>
      <c r="R283" s="125">
        <f>SUM(R284:R301)</f>
        <v>0</v>
      </c>
      <c r="T283" s="126">
        <f>SUM(T284:T301)</f>
        <v>0</v>
      </c>
      <c r="AR283" s="120" t="s">
        <v>79</v>
      </c>
      <c r="AT283" s="127" t="s">
        <v>71</v>
      </c>
      <c r="AU283" s="127" t="s">
        <v>79</v>
      </c>
      <c r="AY283" s="120" t="s">
        <v>152</v>
      </c>
      <c r="BK283" s="128">
        <f>SUM(BK284:BK301)</f>
        <v>0</v>
      </c>
    </row>
    <row r="284" spans="2:65" s="1" customFormat="1" ht="24.2" customHeight="1" x14ac:dyDescent="0.2">
      <c r="B284" s="32"/>
      <c r="C284" s="131" t="s">
        <v>469</v>
      </c>
      <c r="D284" s="131" t="s">
        <v>154</v>
      </c>
      <c r="E284" s="132" t="s">
        <v>430</v>
      </c>
      <c r="F284" s="133" t="s">
        <v>431</v>
      </c>
      <c r="G284" s="134" t="s">
        <v>231</v>
      </c>
      <c r="H284" s="135">
        <v>34.935000000000002</v>
      </c>
      <c r="I284" s="136"/>
      <c r="J284" s="137">
        <f>ROUND(I284*H284,2)</f>
        <v>0</v>
      </c>
      <c r="K284" s="133" t="s">
        <v>158</v>
      </c>
      <c r="L284" s="32"/>
      <c r="M284" s="138" t="s">
        <v>19</v>
      </c>
      <c r="N284" s="139" t="s">
        <v>43</v>
      </c>
      <c r="P284" s="140">
        <f>O284*H284</f>
        <v>0</v>
      </c>
      <c r="Q284" s="140">
        <v>0</v>
      </c>
      <c r="R284" s="140">
        <f>Q284*H284</f>
        <v>0</v>
      </c>
      <c r="S284" s="140">
        <v>0</v>
      </c>
      <c r="T284" s="141">
        <f>S284*H284</f>
        <v>0</v>
      </c>
      <c r="AR284" s="142" t="s">
        <v>159</v>
      </c>
      <c r="AT284" s="142" t="s">
        <v>154</v>
      </c>
      <c r="AU284" s="142" t="s">
        <v>81</v>
      </c>
      <c r="AY284" s="17" t="s">
        <v>152</v>
      </c>
      <c r="BE284" s="143">
        <f>IF(N284="základní",J284,0)</f>
        <v>0</v>
      </c>
      <c r="BF284" s="143">
        <f>IF(N284="snížená",J284,0)</f>
        <v>0</v>
      </c>
      <c r="BG284" s="143">
        <f>IF(N284="zákl. přenesená",J284,0)</f>
        <v>0</v>
      </c>
      <c r="BH284" s="143">
        <f>IF(N284="sníž. přenesená",J284,0)</f>
        <v>0</v>
      </c>
      <c r="BI284" s="143">
        <f>IF(N284="nulová",J284,0)</f>
        <v>0</v>
      </c>
      <c r="BJ284" s="17" t="s">
        <v>79</v>
      </c>
      <c r="BK284" s="143">
        <f>ROUND(I284*H284,2)</f>
        <v>0</v>
      </c>
      <c r="BL284" s="17" t="s">
        <v>159</v>
      </c>
      <c r="BM284" s="142" t="s">
        <v>733</v>
      </c>
    </row>
    <row r="285" spans="2:65" s="1" customFormat="1" x14ac:dyDescent="0.2">
      <c r="B285" s="32"/>
      <c r="D285" s="144" t="s">
        <v>161</v>
      </c>
      <c r="F285" s="145" t="s">
        <v>433</v>
      </c>
      <c r="I285" s="146"/>
      <c r="L285" s="32"/>
      <c r="M285" s="147"/>
      <c r="T285" s="53"/>
      <c r="AT285" s="17" t="s">
        <v>161</v>
      </c>
      <c r="AU285" s="17" t="s">
        <v>81</v>
      </c>
    </row>
    <row r="286" spans="2:65" s="1" customFormat="1" ht="24.2" customHeight="1" x14ac:dyDescent="0.2">
      <c r="B286" s="32"/>
      <c r="C286" s="131" t="s">
        <v>478</v>
      </c>
      <c r="D286" s="131" t="s">
        <v>154</v>
      </c>
      <c r="E286" s="132" t="s">
        <v>435</v>
      </c>
      <c r="F286" s="133" t="s">
        <v>436</v>
      </c>
      <c r="G286" s="134" t="s">
        <v>231</v>
      </c>
      <c r="H286" s="135">
        <v>489.09</v>
      </c>
      <c r="I286" s="136"/>
      <c r="J286" s="137">
        <f>ROUND(I286*H286,2)</f>
        <v>0</v>
      </c>
      <c r="K286" s="133" t="s">
        <v>158</v>
      </c>
      <c r="L286" s="32"/>
      <c r="M286" s="138" t="s">
        <v>19</v>
      </c>
      <c r="N286" s="139" t="s">
        <v>43</v>
      </c>
      <c r="P286" s="140">
        <f>O286*H286</f>
        <v>0</v>
      </c>
      <c r="Q286" s="140">
        <v>0</v>
      </c>
      <c r="R286" s="140">
        <f>Q286*H286</f>
        <v>0</v>
      </c>
      <c r="S286" s="140">
        <v>0</v>
      </c>
      <c r="T286" s="141">
        <f>S286*H286</f>
        <v>0</v>
      </c>
      <c r="AR286" s="142" t="s">
        <v>159</v>
      </c>
      <c r="AT286" s="142" t="s">
        <v>154</v>
      </c>
      <c r="AU286" s="142" t="s">
        <v>81</v>
      </c>
      <c r="AY286" s="17" t="s">
        <v>152</v>
      </c>
      <c r="BE286" s="143">
        <f>IF(N286="základní",J286,0)</f>
        <v>0</v>
      </c>
      <c r="BF286" s="143">
        <f>IF(N286="snížená",J286,0)</f>
        <v>0</v>
      </c>
      <c r="BG286" s="143">
        <f>IF(N286="zákl. přenesená",J286,0)</f>
        <v>0</v>
      </c>
      <c r="BH286" s="143">
        <f>IF(N286="sníž. přenesená",J286,0)</f>
        <v>0</v>
      </c>
      <c r="BI286" s="143">
        <f>IF(N286="nulová",J286,0)</f>
        <v>0</v>
      </c>
      <c r="BJ286" s="17" t="s">
        <v>79</v>
      </c>
      <c r="BK286" s="143">
        <f>ROUND(I286*H286,2)</f>
        <v>0</v>
      </c>
      <c r="BL286" s="17" t="s">
        <v>159</v>
      </c>
      <c r="BM286" s="142" t="s">
        <v>734</v>
      </c>
    </row>
    <row r="287" spans="2:65" s="1" customFormat="1" x14ac:dyDescent="0.2">
      <c r="B287" s="32"/>
      <c r="D287" s="144" t="s">
        <v>161</v>
      </c>
      <c r="F287" s="145" t="s">
        <v>438</v>
      </c>
      <c r="I287" s="146"/>
      <c r="L287" s="32"/>
      <c r="M287" s="147"/>
      <c r="T287" s="53"/>
      <c r="AT287" s="17" t="s">
        <v>161</v>
      </c>
      <c r="AU287" s="17" t="s">
        <v>81</v>
      </c>
    </row>
    <row r="288" spans="2:65" s="13" customFormat="1" x14ac:dyDescent="0.2">
      <c r="B288" s="155"/>
      <c r="D288" s="149" t="s">
        <v>163</v>
      </c>
      <c r="E288" s="156" t="s">
        <v>19</v>
      </c>
      <c r="F288" s="157" t="s">
        <v>735</v>
      </c>
      <c r="H288" s="158">
        <v>489.09</v>
      </c>
      <c r="I288" s="159"/>
      <c r="L288" s="155"/>
      <c r="M288" s="160"/>
      <c r="T288" s="161"/>
      <c r="AT288" s="156" t="s">
        <v>163</v>
      </c>
      <c r="AU288" s="156" t="s">
        <v>81</v>
      </c>
      <c r="AV288" s="13" t="s">
        <v>81</v>
      </c>
      <c r="AW288" s="13" t="s">
        <v>33</v>
      </c>
      <c r="AX288" s="13" t="s">
        <v>79</v>
      </c>
      <c r="AY288" s="156" t="s">
        <v>152</v>
      </c>
    </row>
    <row r="289" spans="2:65" s="1" customFormat="1" ht="16.5" customHeight="1" x14ac:dyDescent="0.2">
      <c r="B289" s="32"/>
      <c r="C289" s="131" t="s">
        <v>485</v>
      </c>
      <c r="D289" s="131" t="s">
        <v>154</v>
      </c>
      <c r="E289" s="132" t="s">
        <v>441</v>
      </c>
      <c r="F289" s="133" t="s">
        <v>442</v>
      </c>
      <c r="G289" s="134" t="s">
        <v>231</v>
      </c>
      <c r="H289" s="135">
        <v>34.935000000000002</v>
      </c>
      <c r="I289" s="136"/>
      <c r="J289" s="137">
        <f>ROUND(I289*H289,2)</f>
        <v>0</v>
      </c>
      <c r="K289" s="133" t="s">
        <v>158</v>
      </c>
      <c r="L289" s="32"/>
      <c r="M289" s="138" t="s">
        <v>19</v>
      </c>
      <c r="N289" s="139" t="s">
        <v>43</v>
      </c>
      <c r="P289" s="140">
        <f>O289*H289</f>
        <v>0</v>
      </c>
      <c r="Q289" s="140">
        <v>0</v>
      </c>
      <c r="R289" s="140">
        <f>Q289*H289</f>
        <v>0</v>
      </c>
      <c r="S289" s="140">
        <v>0</v>
      </c>
      <c r="T289" s="141">
        <f>S289*H289</f>
        <v>0</v>
      </c>
      <c r="AR289" s="142" t="s">
        <v>159</v>
      </c>
      <c r="AT289" s="142" t="s">
        <v>154</v>
      </c>
      <c r="AU289" s="142" t="s">
        <v>81</v>
      </c>
      <c r="AY289" s="17" t="s">
        <v>152</v>
      </c>
      <c r="BE289" s="143">
        <f>IF(N289="základní",J289,0)</f>
        <v>0</v>
      </c>
      <c r="BF289" s="143">
        <f>IF(N289="snížená",J289,0)</f>
        <v>0</v>
      </c>
      <c r="BG289" s="143">
        <f>IF(N289="zákl. přenesená",J289,0)</f>
        <v>0</v>
      </c>
      <c r="BH289" s="143">
        <f>IF(N289="sníž. přenesená",J289,0)</f>
        <v>0</v>
      </c>
      <c r="BI289" s="143">
        <f>IF(N289="nulová",J289,0)</f>
        <v>0</v>
      </c>
      <c r="BJ289" s="17" t="s">
        <v>79</v>
      </c>
      <c r="BK289" s="143">
        <f>ROUND(I289*H289,2)</f>
        <v>0</v>
      </c>
      <c r="BL289" s="17" t="s">
        <v>159</v>
      </c>
      <c r="BM289" s="142" t="s">
        <v>736</v>
      </c>
    </row>
    <row r="290" spans="2:65" s="1" customFormat="1" x14ac:dyDescent="0.2">
      <c r="B290" s="32"/>
      <c r="D290" s="144" t="s">
        <v>161</v>
      </c>
      <c r="F290" s="145" t="s">
        <v>444</v>
      </c>
      <c r="I290" s="146"/>
      <c r="L290" s="32"/>
      <c r="M290" s="147"/>
      <c r="T290" s="53"/>
      <c r="AT290" s="17" t="s">
        <v>161</v>
      </c>
      <c r="AU290" s="17" t="s">
        <v>81</v>
      </c>
    </row>
    <row r="291" spans="2:65" s="1" customFormat="1" ht="24.2" customHeight="1" x14ac:dyDescent="0.2">
      <c r="B291" s="32"/>
      <c r="C291" s="131" t="s">
        <v>489</v>
      </c>
      <c r="D291" s="131" t="s">
        <v>154</v>
      </c>
      <c r="E291" s="132" t="s">
        <v>446</v>
      </c>
      <c r="F291" s="133" t="s">
        <v>447</v>
      </c>
      <c r="G291" s="134" t="s">
        <v>231</v>
      </c>
      <c r="H291" s="135">
        <v>18.725000000000001</v>
      </c>
      <c r="I291" s="136"/>
      <c r="J291" s="137">
        <f>ROUND(I291*H291,2)</f>
        <v>0</v>
      </c>
      <c r="K291" s="133" t="s">
        <v>158</v>
      </c>
      <c r="L291" s="32"/>
      <c r="M291" s="138" t="s">
        <v>19</v>
      </c>
      <c r="N291" s="139" t="s">
        <v>43</v>
      </c>
      <c r="P291" s="140">
        <f>O291*H291</f>
        <v>0</v>
      </c>
      <c r="Q291" s="140">
        <v>0</v>
      </c>
      <c r="R291" s="140">
        <f>Q291*H291</f>
        <v>0</v>
      </c>
      <c r="S291" s="140">
        <v>0</v>
      </c>
      <c r="T291" s="141">
        <f>S291*H291</f>
        <v>0</v>
      </c>
      <c r="AR291" s="142" t="s">
        <v>159</v>
      </c>
      <c r="AT291" s="142" t="s">
        <v>154</v>
      </c>
      <c r="AU291" s="142" t="s">
        <v>81</v>
      </c>
      <c r="AY291" s="17" t="s">
        <v>152</v>
      </c>
      <c r="BE291" s="143">
        <f>IF(N291="základní",J291,0)</f>
        <v>0</v>
      </c>
      <c r="BF291" s="143">
        <f>IF(N291="snížená",J291,0)</f>
        <v>0</v>
      </c>
      <c r="BG291" s="143">
        <f>IF(N291="zákl. přenesená",J291,0)</f>
        <v>0</v>
      </c>
      <c r="BH291" s="143">
        <f>IF(N291="sníž. přenesená",J291,0)</f>
        <v>0</v>
      </c>
      <c r="BI291" s="143">
        <f>IF(N291="nulová",J291,0)</f>
        <v>0</v>
      </c>
      <c r="BJ291" s="17" t="s">
        <v>79</v>
      </c>
      <c r="BK291" s="143">
        <f>ROUND(I291*H291,2)</f>
        <v>0</v>
      </c>
      <c r="BL291" s="17" t="s">
        <v>159</v>
      </c>
      <c r="BM291" s="142" t="s">
        <v>737</v>
      </c>
    </row>
    <row r="292" spans="2:65" s="1" customFormat="1" x14ac:dyDescent="0.2">
      <c r="B292" s="32"/>
      <c r="D292" s="144" t="s">
        <v>161</v>
      </c>
      <c r="F292" s="145" t="s">
        <v>449</v>
      </c>
      <c r="I292" s="146"/>
      <c r="L292" s="32"/>
      <c r="M292" s="147"/>
      <c r="T292" s="53"/>
      <c r="AT292" s="17" t="s">
        <v>161</v>
      </c>
      <c r="AU292" s="17" t="s">
        <v>81</v>
      </c>
    </row>
    <row r="293" spans="2:65" s="13" customFormat="1" x14ac:dyDescent="0.2">
      <c r="B293" s="155"/>
      <c r="D293" s="149" t="s">
        <v>163</v>
      </c>
      <c r="E293" s="156" t="s">
        <v>19</v>
      </c>
      <c r="F293" s="157" t="s">
        <v>738</v>
      </c>
      <c r="H293" s="158">
        <v>14.625</v>
      </c>
      <c r="I293" s="159"/>
      <c r="L293" s="155"/>
      <c r="M293" s="160"/>
      <c r="T293" s="161"/>
      <c r="AT293" s="156" t="s">
        <v>163</v>
      </c>
      <c r="AU293" s="156" t="s">
        <v>81</v>
      </c>
      <c r="AV293" s="13" t="s">
        <v>81</v>
      </c>
      <c r="AW293" s="13" t="s">
        <v>33</v>
      </c>
      <c r="AX293" s="13" t="s">
        <v>72</v>
      </c>
      <c r="AY293" s="156" t="s">
        <v>152</v>
      </c>
    </row>
    <row r="294" spans="2:65" s="13" customFormat="1" x14ac:dyDescent="0.2">
      <c r="B294" s="155"/>
      <c r="D294" s="149" t="s">
        <v>163</v>
      </c>
      <c r="E294" s="156" t="s">
        <v>19</v>
      </c>
      <c r="F294" s="157" t="s">
        <v>739</v>
      </c>
      <c r="H294" s="158">
        <v>4.0999999999999996</v>
      </c>
      <c r="I294" s="159"/>
      <c r="L294" s="155"/>
      <c r="M294" s="160"/>
      <c r="T294" s="161"/>
      <c r="AT294" s="156" t="s">
        <v>163</v>
      </c>
      <c r="AU294" s="156" t="s">
        <v>81</v>
      </c>
      <c r="AV294" s="13" t="s">
        <v>81</v>
      </c>
      <c r="AW294" s="13" t="s">
        <v>33</v>
      </c>
      <c r="AX294" s="13" t="s">
        <v>72</v>
      </c>
      <c r="AY294" s="156" t="s">
        <v>152</v>
      </c>
    </row>
    <row r="295" spans="2:65" s="14" customFormat="1" x14ac:dyDescent="0.2">
      <c r="B295" s="162"/>
      <c r="D295" s="149" t="s">
        <v>163</v>
      </c>
      <c r="E295" s="163" t="s">
        <v>19</v>
      </c>
      <c r="F295" s="164" t="s">
        <v>194</v>
      </c>
      <c r="H295" s="165">
        <v>18.725000000000001</v>
      </c>
      <c r="I295" s="166"/>
      <c r="L295" s="162"/>
      <c r="M295" s="167"/>
      <c r="T295" s="168"/>
      <c r="AT295" s="163" t="s">
        <v>163</v>
      </c>
      <c r="AU295" s="163" t="s">
        <v>81</v>
      </c>
      <c r="AV295" s="14" t="s">
        <v>159</v>
      </c>
      <c r="AW295" s="14" t="s">
        <v>33</v>
      </c>
      <c r="AX295" s="14" t="s">
        <v>79</v>
      </c>
      <c r="AY295" s="163" t="s">
        <v>152</v>
      </c>
    </row>
    <row r="296" spans="2:65" s="1" customFormat="1" ht="24.2" customHeight="1" x14ac:dyDescent="0.2">
      <c r="B296" s="32"/>
      <c r="C296" s="131" t="s">
        <v>496</v>
      </c>
      <c r="D296" s="131" t="s">
        <v>154</v>
      </c>
      <c r="E296" s="132" t="s">
        <v>457</v>
      </c>
      <c r="F296" s="133" t="s">
        <v>235</v>
      </c>
      <c r="G296" s="134" t="s">
        <v>231</v>
      </c>
      <c r="H296" s="135">
        <v>13.05</v>
      </c>
      <c r="I296" s="136"/>
      <c r="J296" s="137">
        <f>ROUND(I296*H296,2)</f>
        <v>0</v>
      </c>
      <c r="K296" s="133" t="s">
        <v>158</v>
      </c>
      <c r="L296" s="32"/>
      <c r="M296" s="138" t="s">
        <v>19</v>
      </c>
      <c r="N296" s="139" t="s">
        <v>43</v>
      </c>
      <c r="P296" s="140">
        <f>O296*H296</f>
        <v>0</v>
      </c>
      <c r="Q296" s="140">
        <v>0</v>
      </c>
      <c r="R296" s="140">
        <f>Q296*H296</f>
        <v>0</v>
      </c>
      <c r="S296" s="140">
        <v>0</v>
      </c>
      <c r="T296" s="141">
        <f>S296*H296</f>
        <v>0</v>
      </c>
      <c r="AR296" s="142" t="s">
        <v>159</v>
      </c>
      <c r="AT296" s="142" t="s">
        <v>154</v>
      </c>
      <c r="AU296" s="142" t="s">
        <v>81</v>
      </c>
      <c r="AY296" s="17" t="s">
        <v>152</v>
      </c>
      <c r="BE296" s="143">
        <f>IF(N296="základní",J296,0)</f>
        <v>0</v>
      </c>
      <c r="BF296" s="143">
        <f>IF(N296="snížená",J296,0)</f>
        <v>0</v>
      </c>
      <c r="BG296" s="143">
        <f>IF(N296="zákl. přenesená",J296,0)</f>
        <v>0</v>
      </c>
      <c r="BH296" s="143">
        <f>IF(N296="sníž. přenesená",J296,0)</f>
        <v>0</v>
      </c>
      <c r="BI296" s="143">
        <f>IF(N296="nulová",J296,0)</f>
        <v>0</v>
      </c>
      <c r="BJ296" s="17" t="s">
        <v>79</v>
      </c>
      <c r="BK296" s="143">
        <f>ROUND(I296*H296,2)</f>
        <v>0</v>
      </c>
      <c r="BL296" s="17" t="s">
        <v>159</v>
      </c>
      <c r="BM296" s="142" t="s">
        <v>740</v>
      </c>
    </row>
    <row r="297" spans="2:65" s="1" customFormat="1" x14ac:dyDescent="0.2">
      <c r="B297" s="32"/>
      <c r="D297" s="144" t="s">
        <v>161</v>
      </c>
      <c r="F297" s="145" t="s">
        <v>459</v>
      </c>
      <c r="I297" s="146"/>
      <c r="L297" s="32"/>
      <c r="M297" s="147"/>
      <c r="T297" s="53"/>
      <c r="AT297" s="17" t="s">
        <v>161</v>
      </c>
      <c r="AU297" s="17" t="s">
        <v>81</v>
      </c>
    </row>
    <row r="298" spans="2:65" s="13" customFormat="1" x14ac:dyDescent="0.2">
      <c r="B298" s="155"/>
      <c r="D298" s="149" t="s">
        <v>163</v>
      </c>
      <c r="E298" s="156" t="s">
        <v>19</v>
      </c>
      <c r="F298" s="157" t="s">
        <v>741</v>
      </c>
      <c r="H298" s="158">
        <v>13.05</v>
      </c>
      <c r="I298" s="159"/>
      <c r="L298" s="155"/>
      <c r="M298" s="160"/>
      <c r="T298" s="161"/>
      <c r="AT298" s="156" t="s">
        <v>163</v>
      </c>
      <c r="AU298" s="156" t="s">
        <v>81</v>
      </c>
      <c r="AV298" s="13" t="s">
        <v>81</v>
      </c>
      <c r="AW298" s="13" t="s">
        <v>33</v>
      </c>
      <c r="AX298" s="13" t="s">
        <v>79</v>
      </c>
      <c r="AY298" s="156" t="s">
        <v>152</v>
      </c>
    </row>
    <row r="299" spans="2:65" s="1" customFormat="1" ht="24.2" customHeight="1" x14ac:dyDescent="0.2">
      <c r="B299" s="32"/>
      <c r="C299" s="131" t="s">
        <v>500</v>
      </c>
      <c r="D299" s="131" t="s">
        <v>154</v>
      </c>
      <c r="E299" s="132" t="s">
        <v>462</v>
      </c>
      <c r="F299" s="133" t="s">
        <v>463</v>
      </c>
      <c r="G299" s="134" t="s">
        <v>231</v>
      </c>
      <c r="H299" s="135">
        <v>3.16</v>
      </c>
      <c r="I299" s="136"/>
      <c r="J299" s="137">
        <f>ROUND(I299*H299,2)</f>
        <v>0</v>
      </c>
      <c r="K299" s="133" t="s">
        <v>158</v>
      </c>
      <c r="L299" s="32"/>
      <c r="M299" s="138" t="s">
        <v>19</v>
      </c>
      <c r="N299" s="139" t="s">
        <v>43</v>
      </c>
      <c r="P299" s="140">
        <f>O299*H299</f>
        <v>0</v>
      </c>
      <c r="Q299" s="140">
        <v>0</v>
      </c>
      <c r="R299" s="140">
        <f>Q299*H299</f>
        <v>0</v>
      </c>
      <c r="S299" s="140">
        <v>0</v>
      </c>
      <c r="T299" s="141">
        <f>S299*H299</f>
        <v>0</v>
      </c>
      <c r="AR299" s="142" t="s">
        <v>159</v>
      </c>
      <c r="AT299" s="142" t="s">
        <v>154</v>
      </c>
      <c r="AU299" s="142" t="s">
        <v>81</v>
      </c>
      <c r="AY299" s="17" t="s">
        <v>152</v>
      </c>
      <c r="BE299" s="143">
        <f>IF(N299="základní",J299,0)</f>
        <v>0</v>
      </c>
      <c r="BF299" s="143">
        <f>IF(N299="snížená",J299,0)</f>
        <v>0</v>
      </c>
      <c r="BG299" s="143">
        <f>IF(N299="zákl. přenesená",J299,0)</f>
        <v>0</v>
      </c>
      <c r="BH299" s="143">
        <f>IF(N299="sníž. přenesená",J299,0)</f>
        <v>0</v>
      </c>
      <c r="BI299" s="143">
        <f>IF(N299="nulová",J299,0)</f>
        <v>0</v>
      </c>
      <c r="BJ299" s="17" t="s">
        <v>79</v>
      </c>
      <c r="BK299" s="143">
        <f>ROUND(I299*H299,2)</f>
        <v>0</v>
      </c>
      <c r="BL299" s="17" t="s">
        <v>159</v>
      </c>
      <c r="BM299" s="142" t="s">
        <v>742</v>
      </c>
    </row>
    <row r="300" spans="2:65" s="1" customFormat="1" x14ac:dyDescent="0.2">
      <c r="B300" s="32"/>
      <c r="D300" s="144" t="s">
        <v>161</v>
      </c>
      <c r="F300" s="145" t="s">
        <v>465</v>
      </c>
      <c r="I300" s="146"/>
      <c r="L300" s="32"/>
      <c r="M300" s="147"/>
      <c r="T300" s="53"/>
      <c r="AT300" s="17" t="s">
        <v>161</v>
      </c>
      <c r="AU300" s="17" t="s">
        <v>81</v>
      </c>
    </row>
    <row r="301" spans="2:65" s="13" customFormat="1" x14ac:dyDescent="0.2">
      <c r="B301" s="155"/>
      <c r="D301" s="149" t="s">
        <v>163</v>
      </c>
      <c r="E301" s="156" t="s">
        <v>19</v>
      </c>
      <c r="F301" s="157" t="s">
        <v>743</v>
      </c>
      <c r="H301" s="158">
        <v>3.16</v>
      </c>
      <c r="I301" s="159"/>
      <c r="L301" s="155"/>
      <c r="M301" s="160"/>
      <c r="T301" s="161"/>
      <c r="AT301" s="156" t="s">
        <v>163</v>
      </c>
      <c r="AU301" s="156" t="s">
        <v>81</v>
      </c>
      <c r="AV301" s="13" t="s">
        <v>81</v>
      </c>
      <c r="AW301" s="13" t="s">
        <v>33</v>
      </c>
      <c r="AX301" s="13" t="s">
        <v>79</v>
      </c>
      <c r="AY301" s="156" t="s">
        <v>152</v>
      </c>
    </row>
    <row r="302" spans="2:65" s="11" customFormat="1" ht="22.9" customHeight="1" x14ac:dyDescent="0.2">
      <c r="B302" s="119"/>
      <c r="D302" s="120" t="s">
        <v>71</v>
      </c>
      <c r="E302" s="129" t="s">
        <v>467</v>
      </c>
      <c r="F302" s="129" t="s">
        <v>468</v>
      </c>
      <c r="I302" s="122"/>
      <c r="J302" s="130">
        <f>BK302</f>
        <v>0</v>
      </c>
      <c r="L302" s="119"/>
      <c r="M302" s="124"/>
      <c r="P302" s="125">
        <f>SUM(P303:P304)</f>
        <v>0</v>
      </c>
      <c r="R302" s="125">
        <f>SUM(R303:R304)</f>
        <v>0</v>
      </c>
      <c r="T302" s="126">
        <f>SUM(T303:T304)</f>
        <v>0</v>
      </c>
      <c r="AR302" s="120" t="s">
        <v>79</v>
      </c>
      <c r="AT302" s="127" t="s">
        <v>71</v>
      </c>
      <c r="AU302" s="127" t="s">
        <v>79</v>
      </c>
      <c r="AY302" s="120" t="s">
        <v>152</v>
      </c>
      <c r="BK302" s="128">
        <f>SUM(BK303:BK304)</f>
        <v>0</v>
      </c>
    </row>
    <row r="303" spans="2:65" s="1" customFormat="1" ht="24.2" customHeight="1" x14ac:dyDescent="0.2">
      <c r="B303" s="32"/>
      <c r="C303" s="131" t="s">
        <v>505</v>
      </c>
      <c r="D303" s="131" t="s">
        <v>154</v>
      </c>
      <c r="E303" s="132" t="s">
        <v>470</v>
      </c>
      <c r="F303" s="133" t="s">
        <v>471</v>
      </c>
      <c r="G303" s="134" t="s">
        <v>231</v>
      </c>
      <c r="H303" s="135">
        <v>129.1</v>
      </c>
      <c r="I303" s="136"/>
      <c r="J303" s="137">
        <f>ROUND(I303*H303,2)</f>
        <v>0</v>
      </c>
      <c r="K303" s="133" t="s">
        <v>158</v>
      </c>
      <c r="L303" s="32"/>
      <c r="M303" s="138" t="s">
        <v>19</v>
      </c>
      <c r="N303" s="139" t="s">
        <v>43</v>
      </c>
      <c r="P303" s="140">
        <f>O303*H303</f>
        <v>0</v>
      </c>
      <c r="Q303" s="140">
        <v>0</v>
      </c>
      <c r="R303" s="140">
        <f>Q303*H303</f>
        <v>0</v>
      </c>
      <c r="S303" s="140">
        <v>0</v>
      </c>
      <c r="T303" s="141">
        <f>S303*H303</f>
        <v>0</v>
      </c>
      <c r="AR303" s="142" t="s">
        <v>159</v>
      </c>
      <c r="AT303" s="142" t="s">
        <v>154</v>
      </c>
      <c r="AU303" s="142" t="s">
        <v>81</v>
      </c>
      <c r="AY303" s="17" t="s">
        <v>152</v>
      </c>
      <c r="BE303" s="143">
        <f>IF(N303="základní",J303,0)</f>
        <v>0</v>
      </c>
      <c r="BF303" s="143">
        <f>IF(N303="snížená",J303,0)</f>
        <v>0</v>
      </c>
      <c r="BG303" s="143">
        <f>IF(N303="zákl. přenesená",J303,0)</f>
        <v>0</v>
      </c>
      <c r="BH303" s="143">
        <f>IF(N303="sníž. přenesená",J303,0)</f>
        <v>0</v>
      </c>
      <c r="BI303" s="143">
        <f>IF(N303="nulová",J303,0)</f>
        <v>0</v>
      </c>
      <c r="BJ303" s="17" t="s">
        <v>79</v>
      </c>
      <c r="BK303" s="143">
        <f>ROUND(I303*H303,2)</f>
        <v>0</v>
      </c>
      <c r="BL303" s="17" t="s">
        <v>159</v>
      </c>
      <c r="BM303" s="142" t="s">
        <v>744</v>
      </c>
    </row>
    <row r="304" spans="2:65" s="1" customFormat="1" x14ac:dyDescent="0.2">
      <c r="B304" s="32"/>
      <c r="D304" s="144" t="s">
        <v>161</v>
      </c>
      <c r="F304" s="145" t="s">
        <v>473</v>
      </c>
      <c r="I304" s="146"/>
      <c r="L304" s="32"/>
      <c r="M304" s="147"/>
      <c r="T304" s="53"/>
      <c r="AT304" s="17" t="s">
        <v>161</v>
      </c>
      <c r="AU304" s="17" t="s">
        <v>81</v>
      </c>
    </row>
    <row r="305" spans="2:65" s="11" customFormat="1" ht="25.9" customHeight="1" x14ac:dyDescent="0.2">
      <c r="B305" s="119"/>
      <c r="D305" s="120" t="s">
        <v>71</v>
      </c>
      <c r="E305" s="121" t="s">
        <v>474</v>
      </c>
      <c r="F305" s="121" t="s">
        <v>475</v>
      </c>
      <c r="I305" s="122"/>
      <c r="J305" s="123">
        <f>BK305</f>
        <v>0</v>
      </c>
      <c r="L305" s="119"/>
      <c r="M305" s="124"/>
      <c r="P305" s="125">
        <f>P306+P314+P322</f>
        <v>0</v>
      </c>
      <c r="R305" s="125">
        <f>R306+R314+R322</f>
        <v>0</v>
      </c>
      <c r="T305" s="126">
        <f>T306+T314+T322</f>
        <v>0</v>
      </c>
      <c r="AR305" s="120" t="s">
        <v>183</v>
      </c>
      <c r="AT305" s="127" t="s">
        <v>71</v>
      </c>
      <c r="AU305" s="127" t="s">
        <v>72</v>
      </c>
      <c r="AY305" s="120" t="s">
        <v>152</v>
      </c>
      <c r="BK305" s="128">
        <f>BK306+BK314+BK322</f>
        <v>0</v>
      </c>
    </row>
    <row r="306" spans="2:65" s="11" customFormat="1" ht="22.9" customHeight="1" x14ac:dyDescent="0.2">
      <c r="B306" s="119"/>
      <c r="D306" s="120" t="s">
        <v>71</v>
      </c>
      <c r="E306" s="129" t="s">
        <v>476</v>
      </c>
      <c r="F306" s="129" t="s">
        <v>477</v>
      </c>
      <c r="I306" s="122"/>
      <c r="J306" s="130">
        <f>BK306</f>
        <v>0</v>
      </c>
      <c r="L306" s="119"/>
      <c r="M306" s="124"/>
      <c r="P306" s="125">
        <f>SUM(P307:P313)</f>
        <v>0</v>
      </c>
      <c r="R306" s="125">
        <f>SUM(R307:R313)</f>
        <v>0</v>
      </c>
      <c r="T306" s="126">
        <f>SUM(T307:T313)</f>
        <v>0</v>
      </c>
      <c r="AR306" s="120" t="s">
        <v>183</v>
      </c>
      <c r="AT306" s="127" t="s">
        <v>71</v>
      </c>
      <c r="AU306" s="127" t="s">
        <v>79</v>
      </c>
      <c r="AY306" s="120" t="s">
        <v>152</v>
      </c>
      <c r="BK306" s="128">
        <f>SUM(BK307:BK313)</f>
        <v>0</v>
      </c>
    </row>
    <row r="307" spans="2:65" s="1" customFormat="1" ht="16.5" customHeight="1" x14ac:dyDescent="0.2">
      <c r="B307" s="32"/>
      <c r="C307" s="131" t="s">
        <v>510</v>
      </c>
      <c r="D307" s="131" t="s">
        <v>154</v>
      </c>
      <c r="E307" s="132" t="s">
        <v>479</v>
      </c>
      <c r="F307" s="133" t="s">
        <v>480</v>
      </c>
      <c r="G307" s="134" t="s">
        <v>481</v>
      </c>
      <c r="H307" s="135">
        <v>10</v>
      </c>
      <c r="I307" s="136"/>
      <c r="J307" s="137">
        <f>ROUND(I307*H307,2)</f>
        <v>0</v>
      </c>
      <c r="K307" s="133" t="s">
        <v>19</v>
      </c>
      <c r="L307" s="32"/>
      <c r="M307" s="138" t="s">
        <v>19</v>
      </c>
      <c r="N307" s="139" t="s">
        <v>43</v>
      </c>
      <c r="P307" s="140">
        <f>O307*H307</f>
        <v>0</v>
      </c>
      <c r="Q307" s="140">
        <v>0</v>
      </c>
      <c r="R307" s="140">
        <f>Q307*H307</f>
        <v>0</v>
      </c>
      <c r="S307" s="140">
        <v>0</v>
      </c>
      <c r="T307" s="141">
        <f>S307*H307</f>
        <v>0</v>
      </c>
      <c r="AR307" s="142" t="s">
        <v>482</v>
      </c>
      <c r="AT307" s="142" t="s">
        <v>154</v>
      </c>
      <c r="AU307" s="142" t="s">
        <v>81</v>
      </c>
      <c r="AY307" s="17" t="s">
        <v>152</v>
      </c>
      <c r="BE307" s="143">
        <f>IF(N307="základní",J307,0)</f>
        <v>0</v>
      </c>
      <c r="BF307" s="143">
        <f>IF(N307="snížená",J307,0)</f>
        <v>0</v>
      </c>
      <c r="BG307" s="143">
        <f>IF(N307="zákl. přenesená",J307,0)</f>
        <v>0</v>
      </c>
      <c r="BH307" s="143">
        <f>IF(N307="sníž. přenesená",J307,0)</f>
        <v>0</v>
      </c>
      <c r="BI307" s="143">
        <f>IF(N307="nulová",J307,0)</f>
        <v>0</v>
      </c>
      <c r="BJ307" s="17" t="s">
        <v>79</v>
      </c>
      <c r="BK307" s="143">
        <f>ROUND(I307*H307,2)</f>
        <v>0</v>
      </c>
      <c r="BL307" s="17" t="s">
        <v>482</v>
      </c>
      <c r="BM307" s="142" t="s">
        <v>745</v>
      </c>
    </row>
    <row r="308" spans="2:65" s="12" customFormat="1" x14ac:dyDescent="0.2">
      <c r="B308" s="148"/>
      <c r="D308" s="149" t="s">
        <v>163</v>
      </c>
      <c r="E308" s="150" t="s">
        <v>19</v>
      </c>
      <c r="F308" s="151" t="s">
        <v>484</v>
      </c>
      <c r="H308" s="150" t="s">
        <v>19</v>
      </c>
      <c r="I308" s="152"/>
      <c r="L308" s="148"/>
      <c r="M308" s="153"/>
      <c r="T308" s="154"/>
      <c r="AT308" s="150" t="s">
        <v>163</v>
      </c>
      <c r="AU308" s="150" t="s">
        <v>81</v>
      </c>
      <c r="AV308" s="12" t="s">
        <v>79</v>
      </c>
      <c r="AW308" s="12" t="s">
        <v>33</v>
      </c>
      <c r="AX308" s="12" t="s">
        <v>72</v>
      </c>
      <c r="AY308" s="150" t="s">
        <v>152</v>
      </c>
    </row>
    <row r="309" spans="2:65" s="13" customFormat="1" x14ac:dyDescent="0.2">
      <c r="B309" s="155"/>
      <c r="D309" s="149" t="s">
        <v>163</v>
      </c>
      <c r="E309" s="156" t="s">
        <v>19</v>
      </c>
      <c r="F309" s="157" t="s">
        <v>219</v>
      </c>
      <c r="H309" s="158">
        <v>10</v>
      </c>
      <c r="I309" s="159"/>
      <c r="L309" s="155"/>
      <c r="M309" s="160"/>
      <c r="T309" s="161"/>
      <c r="AT309" s="156" t="s">
        <v>163</v>
      </c>
      <c r="AU309" s="156" t="s">
        <v>81</v>
      </c>
      <c r="AV309" s="13" t="s">
        <v>81</v>
      </c>
      <c r="AW309" s="13" t="s">
        <v>33</v>
      </c>
      <c r="AX309" s="13" t="s">
        <v>79</v>
      </c>
      <c r="AY309" s="156" t="s">
        <v>152</v>
      </c>
    </row>
    <row r="310" spans="2:65" s="1" customFormat="1" ht="16.5" customHeight="1" x14ac:dyDescent="0.2">
      <c r="B310" s="32"/>
      <c r="C310" s="131" t="s">
        <v>516</v>
      </c>
      <c r="D310" s="131" t="s">
        <v>154</v>
      </c>
      <c r="E310" s="132" t="s">
        <v>486</v>
      </c>
      <c r="F310" s="133" t="s">
        <v>487</v>
      </c>
      <c r="G310" s="134" t="s">
        <v>481</v>
      </c>
      <c r="H310" s="135">
        <v>10</v>
      </c>
      <c r="I310" s="136"/>
      <c r="J310" s="137">
        <f>ROUND(I310*H310,2)</f>
        <v>0</v>
      </c>
      <c r="K310" s="133" t="s">
        <v>19</v>
      </c>
      <c r="L310" s="32"/>
      <c r="M310" s="138" t="s">
        <v>19</v>
      </c>
      <c r="N310" s="139" t="s">
        <v>43</v>
      </c>
      <c r="P310" s="140">
        <f>O310*H310</f>
        <v>0</v>
      </c>
      <c r="Q310" s="140">
        <v>0</v>
      </c>
      <c r="R310" s="140">
        <f>Q310*H310</f>
        <v>0</v>
      </c>
      <c r="S310" s="140">
        <v>0</v>
      </c>
      <c r="T310" s="141">
        <f>S310*H310</f>
        <v>0</v>
      </c>
      <c r="AR310" s="142" t="s">
        <v>482</v>
      </c>
      <c r="AT310" s="142" t="s">
        <v>154</v>
      </c>
      <c r="AU310" s="142" t="s">
        <v>81</v>
      </c>
      <c r="AY310" s="17" t="s">
        <v>152</v>
      </c>
      <c r="BE310" s="143">
        <f>IF(N310="základní",J310,0)</f>
        <v>0</v>
      </c>
      <c r="BF310" s="143">
        <f>IF(N310="snížená",J310,0)</f>
        <v>0</v>
      </c>
      <c r="BG310" s="143">
        <f>IF(N310="zákl. přenesená",J310,0)</f>
        <v>0</v>
      </c>
      <c r="BH310" s="143">
        <f>IF(N310="sníž. přenesená",J310,0)</f>
        <v>0</v>
      </c>
      <c r="BI310" s="143">
        <f>IF(N310="nulová",J310,0)</f>
        <v>0</v>
      </c>
      <c r="BJ310" s="17" t="s">
        <v>79</v>
      </c>
      <c r="BK310" s="143">
        <f>ROUND(I310*H310,2)</f>
        <v>0</v>
      </c>
      <c r="BL310" s="17" t="s">
        <v>482</v>
      </c>
      <c r="BM310" s="142" t="s">
        <v>746</v>
      </c>
    </row>
    <row r="311" spans="2:65" s="1" customFormat="1" ht="16.5" customHeight="1" x14ac:dyDescent="0.2">
      <c r="B311" s="32"/>
      <c r="C311" s="131" t="s">
        <v>747</v>
      </c>
      <c r="D311" s="131" t="s">
        <v>154</v>
      </c>
      <c r="E311" s="132" t="s">
        <v>490</v>
      </c>
      <c r="F311" s="133" t="s">
        <v>491</v>
      </c>
      <c r="G311" s="134" t="s">
        <v>481</v>
      </c>
      <c r="H311" s="135">
        <v>10</v>
      </c>
      <c r="I311" s="136"/>
      <c r="J311" s="137">
        <f>ROUND(I311*H311,2)</f>
        <v>0</v>
      </c>
      <c r="K311" s="133" t="s">
        <v>19</v>
      </c>
      <c r="L311" s="32"/>
      <c r="M311" s="138" t="s">
        <v>19</v>
      </c>
      <c r="N311" s="139" t="s">
        <v>43</v>
      </c>
      <c r="P311" s="140">
        <f>O311*H311</f>
        <v>0</v>
      </c>
      <c r="Q311" s="140">
        <v>0</v>
      </c>
      <c r="R311" s="140">
        <f>Q311*H311</f>
        <v>0</v>
      </c>
      <c r="S311" s="140">
        <v>0</v>
      </c>
      <c r="T311" s="141">
        <f>S311*H311</f>
        <v>0</v>
      </c>
      <c r="AR311" s="142" t="s">
        <v>482</v>
      </c>
      <c r="AT311" s="142" t="s">
        <v>154</v>
      </c>
      <c r="AU311" s="142" t="s">
        <v>81</v>
      </c>
      <c r="AY311" s="17" t="s">
        <v>152</v>
      </c>
      <c r="BE311" s="143">
        <f>IF(N311="základní",J311,0)</f>
        <v>0</v>
      </c>
      <c r="BF311" s="143">
        <f>IF(N311="snížená",J311,0)</f>
        <v>0</v>
      </c>
      <c r="BG311" s="143">
        <f>IF(N311="zákl. přenesená",J311,0)</f>
        <v>0</v>
      </c>
      <c r="BH311" s="143">
        <f>IF(N311="sníž. přenesená",J311,0)</f>
        <v>0</v>
      </c>
      <c r="BI311" s="143">
        <f>IF(N311="nulová",J311,0)</f>
        <v>0</v>
      </c>
      <c r="BJ311" s="17" t="s">
        <v>79</v>
      </c>
      <c r="BK311" s="143">
        <f>ROUND(I311*H311,2)</f>
        <v>0</v>
      </c>
      <c r="BL311" s="17" t="s">
        <v>482</v>
      </c>
      <c r="BM311" s="142" t="s">
        <v>748</v>
      </c>
    </row>
    <row r="312" spans="2:65" s="12" customFormat="1" x14ac:dyDescent="0.2">
      <c r="B312" s="148"/>
      <c r="D312" s="149" t="s">
        <v>163</v>
      </c>
      <c r="E312" s="150" t="s">
        <v>19</v>
      </c>
      <c r="F312" s="151" t="s">
        <v>493</v>
      </c>
      <c r="H312" s="150" t="s">
        <v>19</v>
      </c>
      <c r="I312" s="152"/>
      <c r="L312" s="148"/>
      <c r="M312" s="153"/>
      <c r="T312" s="154"/>
      <c r="AT312" s="150" t="s">
        <v>163</v>
      </c>
      <c r="AU312" s="150" t="s">
        <v>81</v>
      </c>
      <c r="AV312" s="12" t="s">
        <v>79</v>
      </c>
      <c r="AW312" s="12" t="s">
        <v>33</v>
      </c>
      <c r="AX312" s="12" t="s">
        <v>72</v>
      </c>
      <c r="AY312" s="150" t="s">
        <v>152</v>
      </c>
    </row>
    <row r="313" spans="2:65" s="13" customFormat="1" x14ac:dyDescent="0.2">
      <c r="B313" s="155"/>
      <c r="D313" s="149" t="s">
        <v>163</v>
      </c>
      <c r="E313" s="156" t="s">
        <v>19</v>
      </c>
      <c r="F313" s="157" t="s">
        <v>219</v>
      </c>
      <c r="H313" s="158">
        <v>10</v>
      </c>
      <c r="I313" s="159"/>
      <c r="L313" s="155"/>
      <c r="M313" s="160"/>
      <c r="T313" s="161"/>
      <c r="AT313" s="156" t="s">
        <v>163</v>
      </c>
      <c r="AU313" s="156" t="s">
        <v>81</v>
      </c>
      <c r="AV313" s="13" t="s">
        <v>81</v>
      </c>
      <c r="AW313" s="13" t="s">
        <v>33</v>
      </c>
      <c r="AX313" s="13" t="s">
        <v>79</v>
      </c>
      <c r="AY313" s="156" t="s">
        <v>152</v>
      </c>
    </row>
    <row r="314" spans="2:65" s="11" customFormat="1" ht="22.9" customHeight="1" x14ac:dyDescent="0.2">
      <c r="B314" s="119"/>
      <c r="D314" s="120" t="s">
        <v>71</v>
      </c>
      <c r="E314" s="129" t="s">
        <v>494</v>
      </c>
      <c r="F314" s="129" t="s">
        <v>495</v>
      </c>
      <c r="I314" s="122"/>
      <c r="J314" s="130">
        <f>BK314</f>
        <v>0</v>
      </c>
      <c r="L314" s="119"/>
      <c r="M314" s="124"/>
      <c r="P314" s="125">
        <f>SUM(P315:P321)</f>
        <v>0</v>
      </c>
      <c r="R314" s="125">
        <f>SUM(R315:R321)</f>
        <v>0</v>
      </c>
      <c r="T314" s="126">
        <f>SUM(T315:T321)</f>
        <v>0</v>
      </c>
      <c r="AR314" s="120" t="s">
        <v>183</v>
      </c>
      <c r="AT314" s="127" t="s">
        <v>71</v>
      </c>
      <c r="AU314" s="127" t="s">
        <v>79</v>
      </c>
      <c r="AY314" s="120" t="s">
        <v>152</v>
      </c>
      <c r="BK314" s="128">
        <f>SUM(BK315:BK321)</f>
        <v>0</v>
      </c>
    </row>
    <row r="315" spans="2:65" s="1" customFormat="1" ht="16.5" customHeight="1" x14ac:dyDescent="0.2">
      <c r="B315" s="32"/>
      <c r="C315" s="131" t="s">
        <v>749</v>
      </c>
      <c r="D315" s="131" t="s">
        <v>154</v>
      </c>
      <c r="E315" s="132" t="s">
        <v>497</v>
      </c>
      <c r="F315" s="133" t="s">
        <v>498</v>
      </c>
      <c r="G315" s="134" t="s">
        <v>400</v>
      </c>
      <c r="H315" s="135">
        <v>1</v>
      </c>
      <c r="I315" s="136"/>
      <c r="J315" s="137">
        <f>ROUND(I315*H315,2)</f>
        <v>0</v>
      </c>
      <c r="K315" s="133" t="s">
        <v>19</v>
      </c>
      <c r="L315" s="32"/>
      <c r="M315" s="138" t="s">
        <v>19</v>
      </c>
      <c r="N315" s="139" t="s">
        <v>43</v>
      </c>
      <c r="P315" s="140">
        <f>O315*H315</f>
        <v>0</v>
      </c>
      <c r="Q315" s="140">
        <v>0</v>
      </c>
      <c r="R315" s="140">
        <f>Q315*H315</f>
        <v>0</v>
      </c>
      <c r="S315" s="140">
        <v>0</v>
      </c>
      <c r="T315" s="141">
        <f>S315*H315</f>
        <v>0</v>
      </c>
      <c r="AR315" s="142" t="s">
        <v>482</v>
      </c>
      <c r="AT315" s="142" t="s">
        <v>154</v>
      </c>
      <c r="AU315" s="142" t="s">
        <v>81</v>
      </c>
      <c r="AY315" s="17" t="s">
        <v>152</v>
      </c>
      <c r="BE315" s="143">
        <f>IF(N315="základní",J315,0)</f>
        <v>0</v>
      </c>
      <c r="BF315" s="143">
        <f>IF(N315="snížená",J315,0)</f>
        <v>0</v>
      </c>
      <c r="BG315" s="143">
        <f>IF(N315="zákl. přenesená",J315,0)</f>
        <v>0</v>
      </c>
      <c r="BH315" s="143">
        <f>IF(N315="sníž. přenesená",J315,0)</f>
        <v>0</v>
      </c>
      <c r="BI315" s="143">
        <f>IF(N315="nulová",J315,0)</f>
        <v>0</v>
      </c>
      <c r="BJ315" s="17" t="s">
        <v>79</v>
      </c>
      <c r="BK315" s="143">
        <f>ROUND(I315*H315,2)</f>
        <v>0</v>
      </c>
      <c r="BL315" s="17" t="s">
        <v>482</v>
      </c>
      <c r="BM315" s="142" t="s">
        <v>750</v>
      </c>
    </row>
    <row r="316" spans="2:65" s="1" customFormat="1" ht="16.5" customHeight="1" x14ac:dyDescent="0.2">
      <c r="B316" s="32"/>
      <c r="C316" s="131" t="s">
        <v>751</v>
      </c>
      <c r="D316" s="131" t="s">
        <v>154</v>
      </c>
      <c r="E316" s="132" t="s">
        <v>501</v>
      </c>
      <c r="F316" s="133" t="s">
        <v>502</v>
      </c>
      <c r="G316" s="134" t="s">
        <v>503</v>
      </c>
      <c r="H316" s="135">
        <v>1</v>
      </c>
      <c r="I316" s="136"/>
      <c r="J316" s="137">
        <f>ROUND(I316*H316,2)</f>
        <v>0</v>
      </c>
      <c r="K316" s="133" t="s">
        <v>19</v>
      </c>
      <c r="L316" s="32"/>
      <c r="M316" s="138" t="s">
        <v>19</v>
      </c>
      <c r="N316" s="139" t="s">
        <v>43</v>
      </c>
      <c r="P316" s="140">
        <f>O316*H316</f>
        <v>0</v>
      </c>
      <c r="Q316" s="140">
        <v>0</v>
      </c>
      <c r="R316" s="140">
        <f>Q316*H316</f>
        <v>0</v>
      </c>
      <c r="S316" s="140">
        <v>0</v>
      </c>
      <c r="T316" s="141">
        <f>S316*H316</f>
        <v>0</v>
      </c>
      <c r="AR316" s="142" t="s">
        <v>482</v>
      </c>
      <c r="AT316" s="142" t="s">
        <v>154</v>
      </c>
      <c r="AU316" s="142" t="s">
        <v>81</v>
      </c>
      <c r="AY316" s="17" t="s">
        <v>152</v>
      </c>
      <c r="BE316" s="143">
        <f>IF(N316="základní",J316,0)</f>
        <v>0</v>
      </c>
      <c r="BF316" s="143">
        <f>IF(N316="snížená",J316,0)</f>
        <v>0</v>
      </c>
      <c r="BG316" s="143">
        <f>IF(N316="zákl. přenesená",J316,0)</f>
        <v>0</v>
      </c>
      <c r="BH316" s="143">
        <f>IF(N316="sníž. přenesená",J316,0)</f>
        <v>0</v>
      </c>
      <c r="BI316" s="143">
        <f>IF(N316="nulová",J316,0)</f>
        <v>0</v>
      </c>
      <c r="BJ316" s="17" t="s">
        <v>79</v>
      </c>
      <c r="BK316" s="143">
        <f>ROUND(I316*H316,2)</f>
        <v>0</v>
      </c>
      <c r="BL316" s="17" t="s">
        <v>482</v>
      </c>
      <c r="BM316" s="142" t="s">
        <v>752</v>
      </c>
    </row>
    <row r="317" spans="2:65" s="13" customFormat="1" x14ac:dyDescent="0.2">
      <c r="B317" s="155"/>
      <c r="D317" s="149" t="s">
        <v>163</v>
      </c>
      <c r="E317" s="156" t="s">
        <v>19</v>
      </c>
      <c r="F317" s="157" t="s">
        <v>79</v>
      </c>
      <c r="H317" s="158">
        <v>1</v>
      </c>
      <c r="I317" s="159"/>
      <c r="L317" s="155"/>
      <c r="M317" s="160"/>
      <c r="T317" s="161"/>
      <c r="AT317" s="156" t="s">
        <v>163</v>
      </c>
      <c r="AU317" s="156" t="s">
        <v>81</v>
      </c>
      <c r="AV317" s="13" t="s">
        <v>81</v>
      </c>
      <c r="AW317" s="13" t="s">
        <v>33</v>
      </c>
      <c r="AX317" s="13" t="s">
        <v>79</v>
      </c>
      <c r="AY317" s="156" t="s">
        <v>152</v>
      </c>
    </row>
    <row r="318" spans="2:65" s="1" customFormat="1" ht="16.5" customHeight="1" x14ac:dyDescent="0.2">
      <c r="B318" s="32"/>
      <c r="C318" s="131" t="s">
        <v>753</v>
      </c>
      <c r="D318" s="131" t="s">
        <v>154</v>
      </c>
      <c r="E318" s="132" t="s">
        <v>506</v>
      </c>
      <c r="F318" s="133" t="s">
        <v>507</v>
      </c>
      <c r="G318" s="134" t="s">
        <v>503</v>
      </c>
      <c r="H318" s="135">
        <v>1</v>
      </c>
      <c r="I318" s="136"/>
      <c r="J318" s="137">
        <f>ROUND(I318*H318,2)</f>
        <v>0</v>
      </c>
      <c r="K318" s="133" t="s">
        <v>19</v>
      </c>
      <c r="L318" s="32"/>
      <c r="M318" s="138" t="s">
        <v>19</v>
      </c>
      <c r="N318" s="139" t="s">
        <v>43</v>
      </c>
      <c r="P318" s="140">
        <f>O318*H318</f>
        <v>0</v>
      </c>
      <c r="Q318" s="140">
        <v>0</v>
      </c>
      <c r="R318" s="140">
        <f>Q318*H318</f>
        <v>0</v>
      </c>
      <c r="S318" s="140">
        <v>0</v>
      </c>
      <c r="T318" s="141">
        <f>S318*H318</f>
        <v>0</v>
      </c>
      <c r="AR318" s="142" t="s">
        <v>482</v>
      </c>
      <c r="AT318" s="142" t="s">
        <v>154</v>
      </c>
      <c r="AU318" s="142" t="s">
        <v>81</v>
      </c>
      <c r="AY318" s="17" t="s">
        <v>152</v>
      </c>
      <c r="BE318" s="143">
        <f>IF(N318="základní",J318,0)</f>
        <v>0</v>
      </c>
      <c r="BF318" s="143">
        <f>IF(N318="snížená",J318,0)</f>
        <v>0</v>
      </c>
      <c r="BG318" s="143">
        <f>IF(N318="zákl. přenesená",J318,0)</f>
        <v>0</v>
      </c>
      <c r="BH318" s="143">
        <f>IF(N318="sníž. přenesená",J318,0)</f>
        <v>0</v>
      </c>
      <c r="BI318" s="143">
        <f>IF(N318="nulová",J318,0)</f>
        <v>0</v>
      </c>
      <c r="BJ318" s="17" t="s">
        <v>79</v>
      </c>
      <c r="BK318" s="143">
        <f>ROUND(I318*H318,2)</f>
        <v>0</v>
      </c>
      <c r="BL318" s="17" t="s">
        <v>482</v>
      </c>
      <c r="BM318" s="142" t="s">
        <v>754</v>
      </c>
    </row>
    <row r="319" spans="2:65" s="12" customFormat="1" x14ac:dyDescent="0.2">
      <c r="B319" s="148"/>
      <c r="D319" s="149" t="s">
        <v>163</v>
      </c>
      <c r="E319" s="150" t="s">
        <v>19</v>
      </c>
      <c r="F319" s="151" t="s">
        <v>509</v>
      </c>
      <c r="H319" s="150" t="s">
        <v>19</v>
      </c>
      <c r="I319" s="152"/>
      <c r="L319" s="148"/>
      <c r="M319" s="153"/>
      <c r="T319" s="154"/>
      <c r="AT319" s="150" t="s">
        <v>163</v>
      </c>
      <c r="AU319" s="150" t="s">
        <v>81</v>
      </c>
      <c r="AV319" s="12" t="s">
        <v>79</v>
      </c>
      <c r="AW319" s="12" t="s">
        <v>33</v>
      </c>
      <c r="AX319" s="12" t="s">
        <v>72</v>
      </c>
      <c r="AY319" s="150" t="s">
        <v>152</v>
      </c>
    </row>
    <row r="320" spans="2:65" s="13" customFormat="1" x14ac:dyDescent="0.2">
      <c r="B320" s="155"/>
      <c r="D320" s="149" t="s">
        <v>163</v>
      </c>
      <c r="E320" s="156" t="s">
        <v>19</v>
      </c>
      <c r="F320" s="157" t="s">
        <v>79</v>
      </c>
      <c r="H320" s="158">
        <v>1</v>
      </c>
      <c r="I320" s="159"/>
      <c r="L320" s="155"/>
      <c r="M320" s="160"/>
      <c r="T320" s="161"/>
      <c r="AT320" s="156" t="s">
        <v>163</v>
      </c>
      <c r="AU320" s="156" t="s">
        <v>81</v>
      </c>
      <c r="AV320" s="13" t="s">
        <v>81</v>
      </c>
      <c r="AW320" s="13" t="s">
        <v>33</v>
      </c>
      <c r="AX320" s="13" t="s">
        <v>79</v>
      </c>
      <c r="AY320" s="156" t="s">
        <v>152</v>
      </c>
    </row>
    <row r="321" spans="2:65" s="1" customFormat="1" ht="16.5" customHeight="1" x14ac:dyDescent="0.2">
      <c r="B321" s="32"/>
      <c r="C321" s="131" t="s">
        <v>755</v>
      </c>
      <c r="D321" s="131" t="s">
        <v>154</v>
      </c>
      <c r="E321" s="132" t="s">
        <v>511</v>
      </c>
      <c r="F321" s="133" t="s">
        <v>512</v>
      </c>
      <c r="G321" s="134" t="s">
        <v>407</v>
      </c>
      <c r="H321" s="135">
        <v>1</v>
      </c>
      <c r="I321" s="136"/>
      <c r="J321" s="137">
        <f>ROUND(I321*H321,2)</f>
        <v>0</v>
      </c>
      <c r="K321" s="133" t="s">
        <v>19</v>
      </c>
      <c r="L321" s="32"/>
      <c r="M321" s="138" t="s">
        <v>19</v>
      </c>
      <c r="N321" s="139" t="s">
        <v>43</v>
      </c>
      <c r="P321" s="140">
        <f>O321*H321</f>
        <v>0</v>
      </c>
      <c r="Q321" s="140">
        <v>0</v>
      </c>
      <c r="R321" s="140">
        <f>Q321*H321</f>
        <v>0</v>
      </c>
      <c r="S321" s="140">
        <v>0</v>
      </c>
      <c r="T321" s="141">
        <f>S321*H321</f>
        <v>0</v>
      </c>
      <c r="AR321" s="142" t="s">
        <v>482</v>
      </c>
      <c r="AT321" s="142" t="s">
        <v>154</v>
      </c>
      <c r="AU321" s="142" t="s">
        <v>81</v>
      </c>
      <c r="AY321" s="17" t="s">
        <v>152</v>
      </c>
      <c r="BE321" s="143">
        <f>IF(N321="základní",J321,0)</f>
        <v>0</v>
      </c>
      <c r="BF321" s="143">
        <f>IF(N321="snížená",J321,0)</f>
        <v>0</v>
      </c>
      <c r="BG321" s="143">
        <f>IF(N321="zákl. přenesená",J321,0)</f>
        <v>0</v>
      </c>
      <c r="BH321" s="143">
        <f>IF(N321="sníž. přenesená",J321,0)</f>
        <v>0</v>
      </c>
      <c r="BI321" s="143">
        <f>IF(N321="nulová",J321,0)</f>
        <v>0</v>
      </c>
      <c r="BJ321" s="17" t="s">
        <v>79</v>
      </c>
      <c r="BK321" s="143">
        <f>ROUND(I321*H321,2)</f>
        <v>0</v>
      </c>
      <c r="BL321" s="17" t="s">
        <v>482</v>
      </c>
      <c r="BM321" s="142" t="s">
        <v>756</v>
      </c>
    </row>
    <row r="322" spans="2:65" s="11" customFormat="1" ht="22.9" customHeight="1" x14ac:dyDescent="0.2">
      <c r="B322" s="119"/>
      <c r="D322" s="120" t="s">
        <v>71</v>
      </c>
      <c r="E322" s="129" t="s">
        <v>514</v>
      </c>
      <c r="F322" s="129" t="s">
        <v>515</v>
      </c>
      <c r="I322" s="122"/>
      <c r="J322" s="130">
        <f>BK322</f>
        <v>0</v>
      </c>
      <c r="L322" s="119"/>
      <c r="M322" s="124"/>
      <c r="P322" s="125">
        <f>P323</f>
        <v>0</v>
      </c>
      <c r="R322" s="125">
        <f>R323</f>
        <v>0</v>
      </c>
      <c r="T322" s="126">
        <f>T323</f>
        <v>0</v>
      </c>
      <c r="AR322" s="120" t="s">
        <v>183</v>
      </c>
      <c r="AT322" s="127" t="s">
        <v>71</v>
      </c>
      <c r="AU322" s="127" t="s">
        <v>79</v>
      </c>
      <c r="AY322" s="120" t="s">
        <v>152</v>
      </c>
      <c r="BK322" s="128">
        <f>BK323</f>
        <v>0</v>
      </c>
    </row>
    <row r="323" spans="2:65" s="1" customFormat="1" ht="16.5" customHeight="1" x14ac:dyDescent="0.2">
      <c r="B323" s="32"/>
      <c r="C323" s="131" t="s">
        <v>757</v>
      </c>
      <c r="D323" s="131" t="s">
        <v>154</v>
      </c>
      <c r="E323" s="132" t="s">
        <v>517</v>
      </c>
      <c r="F323" s="133" t="s">
        <v>518</v>
      </c>
      <c r="G323" s="134" t="s">
        <v>400</v>
      </c>
      <c r="H323" s="135">
        <v>2</v>
      </c>
      <c r="I323" s="136"/>
      <c r="J323" s="137">
        <f>ROUND(I323*H323,2)</f>
        <v>0</v>
      </c>
      <c r="K323" s="133" t="s">
        <v>19</v>
      </c>
      <c r="L323" s="32"/>
      <c r="M323" s="180" t="s">
        <v>19</v>
      </c>
      <c r="N323" s="181" t="s">
        <v>43</v>
      </c>
      <c r="O323" s="182"/>
      <c r="P323" s="183">
        <f>O323*H323</f>
        <v>0</v>
      </c>
      <c r="Q323" s="183">
        <v>0</v>
      </c>
      <c r="R323" s="183">
        <f>Q323*H323</f>
        <v>0</v>
      </c>
      <c r="S323" s="183">
        <v>0</v>
      </c>
      <c r="T323" s="184">
        <f>S323*H323</f>
        <v>0</v>
      </c>
      <c r="AR323" s="142" t="s">
        <v>482</v>
      </c>
      <c r="AT323" s="142" t="s">
        <v>154</v>
      </c>
      <c r="AU323" s="142" t="s">
        <v>81</v>
      </c>
      <c r="AY323" s="17" t="s">
        <v>152</v>
      </c>
      <c r="BE323" s="143">
        <f>IF(N323="základní",J323,0)</f>
        <v>0</v>
      </c>
      <c r="BF323" s="143">
        <f>IF(N323="snížená",J323,0)</f>
        <v>0</v>
      </c>
      <c r="BG323" s="143">
        <f>IF(N323="zákl. přenesená",J323,0)</f>
        <v>0</v>
      </c>
      <c r="BH323" s="143">
        <f>IF(N323="sníž. přenesená",J323,0)</f>
        <v>0</v>
      </c>
      <c r="BI323" s="143">
        <f>IF(N323="nulová",J323,0)</f>
        <v>0</v>
      </c>
      <c r="BJ323" s="17" t="s">
        <v>79</v>
      </c>
      <c r="BK323" s="143">
        <f>ROUND(I323*H323,2)</f>
        <v>0</v>
      </c>
      <c r="BL323" s="17" t="s">
        <v>482</v>
      </c>
      <c r="BM323" s="142" t="s">
        <v>758</v>
      </c>
    </row>
    <row r="324" spans="2:65" s="1" customFormat="1" ht="6.95" customHeight="1" x14ac:dyDescent="0.2">
      <c r="B324" s="41"/>
      <c r="C324" s="42"/>
      <c r="D324" s="42"/>
      <c r="E324" s="42"/>
      <c r="F324" s="42"/>
      <c r="G324" s="42"/>
      <c r="H324" s="42"/>
      <c r="I324" s="42"/>
      <c r="J324" s="42"/>
      <c r="K324" s="42"/>
      <c r="L324" s="32"/>
    </row>
  </sheetData>
  <sheetProtection algorithmName="SHA-512" hashValue="6Ncoa7tZnwlh+X9mOXkBkJ0x7/6gRDpdF8JIVNc2E0DsyAh0A23xDms9o0voW5hu+mBRGF1Oh0kZFJt3lOVseg==" saltValue="dvPtgizmpEXrqoYXKq2bgA==" spinCount="100000" sheet="1" objects="1" scenarios="1" formatColumns="0" formatRows="0" autoFilter="0"/>
  <autoFilter ref="C95:K323" xr:uid="{00000000-0009-0000-0000-000003000000}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hyperlinks>
    <hyperlink ref="F100" r:id="rId1" xr:uid="{00000000-0004-0000-0300-000000000000}"/>
    <hyperlink ref="F102" r:id="rId2" xr:uid="{00000000-0004-0000-0300-000001000000}"/>
    <hyperlink ref="F104" r:id="rId3" xr:uid="{00000000-0004-0000-0300-000002000000}"/>
    <hyperlink ref="F108" r:id="rId4" xr:uid="{00000000-0004-0000-0300-000003000000}"/>
    <hyperlink ref="F112" r:id="rId5" xr:uid="{00000000-0004-0000-0300-000004000000}"/>
    <hyperlink ref="F116" r:id="rId6" xr:uid="{00000000-0004-0000-0300-000005000000}"/>
    <hyperlink ref="F119" r:id="rId7" xr:uid="{00000000-0004-0000-0300-000006000000}"/>
    <hyperlink ref="F122" r:id="rId8" xr:uid="{00000000-0004-0000-0300-000007000000}"/>
    <hyperlink ref="F132" r:id="rId9" xr:uid="{00000000-0004-0000-0300-000008000000}"/>
    <hyperlink ref="F136" r:id="rId10" xr:uid="{00000000-0004-0000-0300-000009000000}"/>
    <hyperlink ref="F141" r:id="rId11" xr:uid="{00000000-0004-0000-0300-00000A000000}"/>
    <hyperlink ref="F144" r:id="rId12" xr:uid="{00000000-0004-0000-0300-00000B000000}"/>
    <hyperlink ref="F146" r:id="rId13" xr:uid="{00000000-0004-0000-0300-00000C000000}"/>
    <hyperlink ref="F157" r:id="rId14" xr:uid="{00000000-0004-0000-0300-00000D000000}"/>
    <hyperlink ref="F160" r:id="rId15" xr:uid="{00000000-0004-0000-0300-00000E000000}"/>
    <hyperlink ref="F163" r:id="rId16" xr:uid="{00000000-0004-0000-0300-00000F000000}"/>
    <hyperlink ref="F172" r:id="rId17" xr:uid="{00000000-0004-0000-0300-000010000000}"/>
    <hyperlink ref="F177" r:id="rId18" xr:uid="{00000000-0004-0000-0300-000011000000}"/>
    <hyperlink ref="F186" r:id="rId19" xr:uid="{00000000-0004-0000-0300-000012000000}"/>
    <hyperlink ref="F193" r:id="rId20" xr:uid="{00000000-0004-0000-0300-000013000000}"/>
    <hyperlink ref="F196" r:id="rId21" xr:uid="{00000000-0004-0000-0300-000014000000}"/>
    <hyperlink ref="F199" r:id="rId22" xr:uid="{00000000-0004-0000-0300-000015000000}"/>
    <hyperlink ref="F203" r:id="rId23" xr:uid="{00000000-0004-0000-0300-000016000000}"/>
    <hyperlink ref="F207" r:id="rId24" xr:uid="{00000000-0004-0000-0300-000017000000}"/>
    <hyperlink ref="F211" r:id="rId25" xr:uid="{00000000-0004-0000-0300-000018000000}"/>
    <hyperlink ref="F215" r:id="rId26" xr:uid="{00000000-0004-0000-0300-000019000000}"/>
    <hyperlink ref="F219" r:id="rId27" xr:uid="{00000000-0004-0000-0300-00001A000000}"/>
    <hyperlink ref="F223" r:id="rId28" xr:uid="{00000000-0004-0000-0300-00001B000000}"/>
    <hyperlink ref="F227" r:id="rId29" xr:uid="{00000000-0004-0000-0300-00001C000000}"/>
    <hyperlink ref="F233" r:id="rId30" xr:uid="{00000000-0004-0000-0300-00001D000000}"/>
    <hyperlink ref="F241" r:id="rId31" xr:uid="{00000000-0004-0000-0300-00001E000000}"/>
    <hyperlink ref="F243" r:id="rId32" xr:uid="{00000000-0004-0000-0300-00001F000000}"/>
    <hyperlink ref="F245" r:id="rId33" xr:uid="{00000000-0004-0000-0300-000020000000}"/>
    <hyperlink ref="F251" r:id="rId34" xr:uid="{00000000-0004-0000-0300-000021000000}"/>
    <hyperlink ref="F255" r:id="rId35" xr:uid="{00000000-0004-0000-0300-000022000000}"/>
    <hyperlink ref="F257" r:id="rId36" xr:uid="{00000000-0004-0000-0300-000023000000}"/>
    <hyperlink ref="F264" r:id="rId37" xr:uid="{00000000-0004-0000-0300-000024000000}"/>
    <hyperlink ref="F267" r:id="rId38" xr:uid="{00000000-0004-0000-0300-000025000000}"/>
    <hyperlink ref="F285" r:id="rId39" xr:uid="{00000000-0004-0000-0300-000026000000}"/>
    <hyperlink ref="F287" r:id="rId40" xr:uid="{00000000-0004-0000-0300-000027000000}"/>
    <hyperlink ref="F290" r:id="rId41" xr:uid="{00000000-0004-0000-0300-000028000000}"/>
    <hyperlink ref="F292" r:id="rId42" xr:uid="{00000000-0004-0000-0300-000029000000}"/>
    <hyperlink ref="F297" r:id="rId43" xr:uid="{00000000-0004-0000-0300-00002A000000}"/>
    <hyperlink ref="F300" r:id="rId44" xr:uid="{00000000-0004-0000-0300-00002B000000}"/>
    <hyperlink ref="F304" r:id="rId45" xr:uid="{00000000-0004-0000-0300-00002C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306"/>
  <sheetViews>
    <sheetView showGridLines="0" topLeftCell="A248" workbookViewId="0">
      <selection activeCell="I255" sqref="I255:I267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95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5" customHeight="1" x14ac:dyDescent="0.2">
      <c r="B4" s="20"/>
      <c r="D4" s="21" t="s">
        <v>117</v>
      </c>
      <c r="L4" s="20"/>
      <c r="M4" s="90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14" t="str">
        <f>'Rekapitulace stavby'!K6</f>
        <v>Polopodzemní kontejnery Kamenná - V. etapa</v>
      </c>
      <c r="F7" s="315"/>
      <c r="G7" s="315"/>
      <c r="H7" s="315"/>
      <c r="L7" s="20"/>
    </row>
    <row r="8" spans="2:46" ht="12" customHeight="1" x14ac:dyDescent="0.2">
      <c r="B8" s="20"/>
      <c r="D8" s="27" t="s">
        <v>118</v>
      </c>
      <c r="L8" s="20"/>
    </row>
    <row r="9" spans="2:46" s="1" customFormat="1" ht="16.5" customHeight="1" x14ac:dyDescent="0.2">
      <c r="B9" s="32"/>
      <c r="E9" s="314" t="s">
        <v>119</v>
      </c>
      <c r="F9" s="313"/>
      <c r="G9" s="313"/>
      <c r="H9" s="313"/>
      <c r="L9" s="32"/>
    </row>
    <row r="10" spans="2:46" s="1" customFormat="1" ht="12" customHeight="1" x14ac:dyDescent="0.2">
      <c r="B10" s="32"/>
      <c r="D10" s="27" t="s">
        <v>120</v>
      </c>
      <c r="L10" s="32"/>
    </row>
    <row r="11" spans="2:46" s="1" customFormat="1" ht="16.5" customHeight="1" x14ac:dyDescent="0.2">
      <c r="B11" s="32"/>
      <c r="E11" s="306" t="s">
        <v>759</v>
      </c>
      <c r="F11" s="313"/>
      <c r="G11" s="313"/>
      <c r="H11" s="313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20. 10. 2025</v>
      </c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25</v>
      </c>
      <c r="I16" s="27" t="s">
        <v>26</v>
      </c>
      <c r="J16" s="25" t="s">
        <v>19</v>
      </c>
      <c r="L16" s="32"/>
    </row>
    <row r="17" spans="2:12" s="1" customFormat="1" ht="18" customHeight="1" x14ac:dyDescent="0.2">
      <c r="B17" s="32"/>
      <c r="E17" s="25" t="s">
        <v>27</v>
      </c>
      <c r="I17" s="27" t="s">
        <v>28</v>
      </c>
      <c r="J17" s="25" t="s">
        <v>19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29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6" t="str">
        <f>'Rekapitulace stavby'!E14</f>
        <v>Vyplň údaj</v>
      </c>
      <c r="F20" s="298"/>
      <c r="G20" s="298"/>
      <c r="H20" s="298"/>
      <c r="I20" s="27" t="s">
        <v>28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31</v>
      </c>
      <c r="I22" s="27" t="s">
        <v>26</v>
      </c>
      <c r="J22" s="25" t="s">
        <v>19</v>
      </c>
      <c r="L22" s="32"/>
    </row>
    <row r="23" spans="2:12" s="1" customFormat="1" ht="18" customHeight="1" x14ac:dyDescent="0.2">
      <c r="B23" s="32"/>
      <c r="E23" s="25" t="s">
        <v>32</v>
      </c>
      <c r="I23" s="27" t="s">
        <v>28</v>
      </c>
      <c r="J23" s="25" t="s">
        <v>19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34</v>
      </c>
      <c r="I25" s="27" t="s">
        <v>26</v>
      </c>
      <c r="J25" s="25" t="s">
        <v>19</v>
      </c>
      <c r="L25" s="32"/>
    </row>
    <row r="26" spans="2:12" s="1" customFormat="1" ht="18" customHeight="1" x14ac:dyDescent="0.2">
      <c r="B26" s="32"/>
      <c r="E26" s="25" t="s">
        <v>35</v>
      </c>
      <c r="I26" s="27" t="s">
        <v>28</v>
      </c>
      <c r="J26" s="25" t="s">
        <v>19</v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36</v>
      </c>
      <c r="L28" s="32"/>
    </row>
    <row r="29" spans="2:12" s="7" customFormat="1" ht="16.5" customHeight="1" x14ac:dyDescent="0.2">
      <c r="B29" s="91"/>
      <c r="E29" s="302" t="s">
        <v>19</v>
      </c>
      <c r="F29" s="302"/>
      <c r="G29" s="302"/>
      <c r="H29" s="302"/>
      <c r="L29" s="91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 x14ac:dyDescent="0.2">
      <c r="B32" s="32"/>
      <c r="D32" s="92" t="s">
        <v>38</v>
      </c>
      <c r="J32" s="63">
        <f>ROUND(J96, 2)</f>
        <v>60000</v>
      </c>
      <c r="L32" s="32"/>
    </row>
    <row r="33" spans="2:12" s="1" customFormat="1" ht="6.95" customHeight="1" x14ac:dyDescent="0.2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 x14ac:dyDescent="0.2">
      <c r="B34" s="32"/>
      <c r="F34" s="35" t="s">
        <v>40</v>
      </c>
      <c r="I34" s="35" t="s">
        <v>39</v>
      </c>
      <c r="J34" s="35" t="s">
        <v>41</v>
      </c>
      <c r="L34" s="32"/>
    </row>
    <row r="35" spans="2:12" s="1" customFormat="1" ht="14.45" customHeight="1" x14ac:dyDescent="0.2">
      <c r="B35" s="32"/>
      <c r="D35" s="52" t="s">
        <v>42</v>
      </c>
      <c r="E35" s="27" t="s">
        <v>43</v>
      </c>
      <c r="F35" s="83">
        <f>ROUND((SUM(BE96:BE305)),  2)</f>
        <v>60000</v>
      </c>
      <c r="I35" s="93">
        <v>0.21</v>
      </c>
      <c r="J35" s="83">
        <f>ROUND(((SUM(BE96:BE305))*I35),  2)</f>
        <v>12600</v>
      </c>
      <c r="L35" s="32"/>
    </row>
    <row r="36" spans="2:12" s="1" customFormat="1" ht="14.45" customHeight="1" x14ac:dyDescent="0.2">
      <c r="B36" s="32"/>
      <c r="E36" s="27" t="s">
        <v>44</v>
      </c>
      <c r="F36" s="83">
        <f>ROUND((SUM(BF96:BF305)),  2)</f>
        <v>0</v>
      </c>
      <c r="I36" s="93">
        <v>0.12</v>
      </c>
      <c r="J36" s="83">
        <f>ROUND(((SUM(BF96:BF305))*I36),  2)</f>
        <v>0</v>
      </c>
      <c r="L36" s="32"/>
    </row>
    <row r="37" spans="2:12" s="1" customFormat="1" ht="14.45" hidden="1" customHeight="1" x14ac:dyDescent="0.2">
      <c r="B37" s="32"/>
      <c r="E37" s="27" t="s">
        <v>45</v>
      </c>
      <c r="F37" s="83">
        <f>ROUND((SUM(BG96:BG305)),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 x14ac:dyDescent="0.2">
      <c r="B38" s="32"/>
      <c r="E38" s="27" t="s">
        <v>46</v>
      </c>
      <c r="F38" s="83">
        <f>ROUND((SUM(BH96:BH305)),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 x14ac:dyDescent="0.2">
      <c r="B39" s="32"/>
      <c r="E39" s="27" t="s">
        <v>47</v>
      </c>
      <c r="F39" s="83">
        <f>ROUND((SUM(BI96:BI305)),  2)</f>
        <v>0</v>
      </c>
      <c r="I39" s="93">
        <v>0</v>
      </c>
      <c r="J39" s="83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4"/>
      <c r="D41" s="95" t="s">
        <v>48</v>
      </c>
      <c r="E41" s="54"/>
      <c r="F41" s="54"/>
      <c r="G41" s="96" t="s">
        <v>49</v>
      </c>
      <c r="H41" s="97" t="s">
        <v>50</v>
      </c>
      <c r="I41" s="54"/>
      <c r="J41" s="98">
        <f>SUM(J32:J39)</f>
        <v>72600</v>
      </c>
      <c r="K41" s="99"/>
      <c r="L41" s="32"/>
    </row>
    <row r="42" spans="2:12" s="1" customFormat="1" ht="14.45" customHeight="1" x14ac:dyDescent="0.2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 x14ac:dyDescent="0.2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 x14ac:dyDescent="0.2">
      <c r="B47" s="32"/>
      <c r="C47" s="21" t="s">
        <v>122</v>
      </c>
      <c r="L47" s="32"/>
    </row>
    <row r="48" spans="2:12" s="1" customFormat="1" ht="6.95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14" t="str">
        <f>E7</f>
        <v>Polopodzemní kontejnery Kamenná - V. etapa</v>
      </c>
      <c r="F50" s="315"/>
      <c r="G50" s="315"/>
      <c r="H50" s="315"/>
      <c r="L50" s="32"/>
    </row>
    <row r="51" spans="2:47" ht="12" customHeight="1" x14ac:dyDescent="0.2">
      <c r="B51" s="20"/>
      <c r="C51" s="27" t="s">
        <v>118</v>
      </c>
      <c r="L51" s="20"/>
    </row>
    <row r="52" spans="2:47" s="1" customFormat="1" ht="16.5" customHeight="1" x14ac:dyDescent="0.2">
      <c r="B52" s="32"/>
      <c r="E52" s="314" t="s">
        <v>119</v>
      </c>
      <c r="F52" s="313"/>
      <c r="G52" s="313"/>
      <c r="H52" s="313"/>
      <c r="L52" s="32"/>
    </row>
    <row r="53" spans="2:47" s="1" customFormat="1" ht="12" customHeight="1" x14ac:dyDescent="0.2">
      <c r="B53" s="32"/>
      <c r="C53" s="27" t="s">
        <v>120</v>
      </c>
      <c r="L53" s="32"/>
    </row>
    <row r="54" spans="2:47" s="1" customFormat="1" ht="16.5" customHeight="1" x14ac:dyDescent="0.2">
      <c r="B54" s="32"/>
      <c r="E54" s="306" t="str">
        <f>E11</f>
        <v>SO 1.4 - Lokalita 5</v>
      </c>
      <c r="F54" s="313"/>
      <c r="G54" s="313"/>
      <c r="H54" s="313"/>
      <c r="L54" s="32"/>
    </row>
    <row r="55" spans="2:47" s="1" customFormat="1" ht="6.95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>Chomutov</v>
      </c>
      <c r="I56" s="27" t="s">
        <v>23</v>
      </c>
      <c r="J56" s="49" t="str">
        <f>IF(J14="","",J14)</f>
        <v>20. 10. 2025</v>
      </c>
      <c r="L56" s="32"/>
    </row>
    <row r="57" spans="2:47" s="1" customFormat="1" ht="6.95" customHeight="1" x14ac:dyDescent="0.2">
      <c r="B57" s="32"/>
      <c r="L57" s="32"/>
    </row>
    <row r="58" spans="2:47" s="1" customFormat="1" ht="15.2" customHeight="1" x14ac:dyDescent="0.2">
      <c r="B58" s="32"/>
      <c r="C58" s="27" t="s">
        <v>25</v>
      </c>
      <c r="F58" s="25" t="str">
        <f>E17</f>
        <v>Statutární město Chomutov</v>
      </c>
      <c r="I58" s="27" t="s">
        <v>31</v>
      </c>
      <c r="J58" s="30" t="str">
        <f>E23</f>
        <v>KAP Atelier s.r.o.</v>
      </c>
      <c r="L58" s="32"/>
    </row>
    <row r="59" spans="2:47" s="1" customFormat="1" ht="15.2" customHeight="1" x14ac:dyDescent="0.2">
      <c r="B59" s="32"/>
      <c r="C59" s="27" t="s">
        <v>29</v>
      </c>
      <c r="F59" s="25" t="str">
        <f>IF(E20="","",E20)</f>
        <v>Vyplň údaj</v>
      </c>
      <c r="I59" s="27" t="s">
        <v>34</v>
      </c>
      <c r="J59" s="30" t="str">
        <f>E26</f>
        <v>NOKU s.r.o.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100" t="s">
        <v>123</v>
      </c>
      <c r="D61" s="94"/>
      <c r="E61" s="94"/>
      <c r="F61" s="94"/>
      <c r="G61" s="94"/>
      <c r="H61" s="94"/>
      <c r="I61" s="94"/>
      <c r="J61" s="101" t="s">
        <v>124</v>
      </c>
      <c r="K61" s="94"/>
      <c r="L61" s="32"/>
    </row>
    <row r="62" spans="2:47" s="1" customFormat="1" ht="10.35" customHeight="1" x14ac:dyDescent="0.2">
      <c r="B62" s="32"/>
      <c r="L62" s="32"/>
    </row>
    <row r="63" spans="2:47" s="1" customFormat="1" ht="22.9" customHeight="1" x14ac:dyDescent="0.2">
      <c r="B63" s="32"/>
      <c r="C63" s="102" t="s">
        <v>70</v>
      </c>
      <c r="J63" s="63">
        <f>J96</f>
        <v>60000</v>
      </c>
      <c r="L63" s="32"/>
      <c r="AU63" s="17" t="s">
        <v>125</v>
      </c>
    </row>
    <row r="64" spans="2:47" s="8" customFormat="1" ht="24.95" customHeight="1" x14ac:dyDescent="0.2">
      <c r="B64" s="103"/>
      <c r="D64" s="104" t="s">
        <v>126</v>
      </c>
      <c r="E64" s="105"/>
      <c r="F64" s="105"/>
      <c r="G64" s="105"/>
      <c r="H64" s="105"/>
      <c r="I64" s="105"/>
      <c r="J64" s="106">
        <f>J97</f>
        <v>60000</v>
      </c>
      <c r="L64" s="103"/>
    </row>
    <row r="65" spans="2:12" s="9" customFormat="1" ht="19.899999999999999" customHeight="1" x14ac:dyDescent="0.2">
      <c r="B65" s="107"/>
      <c r="D65" s="108" t="s">
        <v>127</v>
      </c>
      <c r="E65" s="109"/>
      <c r="F65" s="109"/>
      <c r="G65" s="109"/>
      <c r="H65" s="109"/>
      <c r="I65" s="109"/>
      <c r="J65" s="110">
        <f>J98</f>
        <v>0</v>
      </c>
      <c r="L65" s="107"/>
    </row>
    <row r="66" spans="2:12" s="9" customFormat="1" ht="19.899999999999999" customHeight="1" x14ac:dyDescent="0.2">
      <c r="B66" s="107"/>
      <c r="D66" s="108" t="s">
        <v>128</v>
      </c>
      <c r="E66" s="109"/>
      <c r="F66" s="109"/>
      <c r="G66" s="109"/>
      <c r="H66" s="109"/>
      <c r="I66" s="109"/>
      <c r="J66" s="110">
        <f>J179</f>
        <v>0</v>
      </c>
      <c r="L66" s="107"/>
    </row>
    <row r="67" spans="2:12" s="9" customFormat="1" ht="19.899999999999999" customHeight="1" x14ac:dyDescent="0.2">
      <c r="B67" s="107"/>
      <c r="D67" s="108" t="s">
        <v>129</v>
      </c>
      <c r="E67" s="109"/>
      <c r="F67" s="109"/>
      <c r="G67" s="109"/>
      <c r="H67" s="109"/>
      <c r="I67" s="109"/>
      <c r="J67" s="110">
        <f>J189</f>
        <v>0</v>
      </c>
      <c r="L67" s="107"/>
    </row>
    <row r="68" spans="2:12" s="9" customFormat="1" ht="19.899999999999999" customHeight="1" x14ac:dyDescent="0.2">
      <c r="B68" s="107"/>
      <c r="D68" s="108" t="s">
        <v>130</v>
      </c>
      <c r="E68" s="109"/>
      <c r="F68" s="109"/>
      <c r="G68" s="109"/>
      <c r="H68" s="109"/>
      <c r="I68" s="109"/>
      <c r="J68" s="110">
        <f>J227</f>
        <v>60000</v>
      </c>
      <c r="L68" s="107"/>
    </row>
    <row r="69" spans="2:12" s="9" customFormat="1" ht="19.899999999999999" customHeight="1" x14ac:dyDescent="0.2">
      <c r="B69" s="107"/>
      <c r="D69" s="108" t="s">
        <v>131</v>
      </c>
      <c r="E69" s="109"/>
      <c r="F69" s="109"/>
      <c r="G69" s="109"/>
      <c r="H69" s="109"/>
      <c r="I69" s="109"/>
      <c r="J69" s="110">
        <f>J270</f>
        <v>0</v>
      </c>
      <c r="L69" s="107"/>
    </row>
    <row r="70" spans="2:12" s="9" customFormat="1" ht="19.899999999999999" customHeight="1" x14ac:dyDescent="0.2">
      <c r="B70" s="107"/>
      <c r="D70" s="108" t="s">
        <v>132</v>
      </c>
      <c r="E70" s="109"/>
      <c r="F70" s="109"/>
      <c r="G70" s="109"/>
      <c r="H70" s="109"/>
      <c r="I70" s="109"/>
      <c r="J70" s="110">
        <f>J284</f>
        <v>0</v>
      </c>
      <c r="L70" s="107"/>
    </row>
    <row r="71" spans="2:12" s="8" customFormat="1" ht="24.95" customHeight="1" x14ac:dyDescent="0.2">
      <c r="B71" s="103"/>
      <c r="D71" s="104" t="s">
        <v>133</v>
      </c>
      <c r="E71" s="105"/>
      <c r="F71" s="105"/>
      <c r="G71" s="105"/>
      <c r="H71" s="105"/>
      <c r="I71" s="105"/>
      <c r="J71" s="106">
        <f>J287</f>
        <v>0</v>
      </c>
      <c r="L71" s="103"/>
    </row>
    <row r="72" spans="2:12" s="9" customFormat="1" ht="19.899999999999999" customHeight="1" x14ac:dyDescent="0.2">
      <c r="B72" s="107"/>
      <c r="D72" s="108" t="s">
        <v>134</v>
      </c>
      <c r="E72" s="109"/>
      <c r="F72" s="109"/>
      <c r="G72" s="109"/>
      <c r="H72" s="109"/>
      <c r="I72" s="109"/>
      <c r="J72" s="110">
        <f>J288</f>
        <v>0</v>
      </c>
      <c r="L72" s="107"/>
    </row>
    <row r="73" spans="2:12" s="9" customFormat="1" ht="19.899999999999999" customHeight="1" x14ac:dyDescent="0.2">
      <c r="B73" s="107"/>
      <c r="D73" s="108" t="s">
        <v>135</v>
      </c>
      <c r="E73" s="109"/>
      <c r="F73" s="109"/>
      <c r="G73" s="109"/>
      <c r="H73" s="109"/>
      <c r="I73" s="109"/>
      <c r="J73" s="110">
        <f>J296</f>
        <v>0</v>
      </c>
      <c r="L73" s="107"/>
    </row>
    <row r="74" spans="2:12" s="9" customFormat="1" ht="19.899999999999999" customHeight="1" x14ac:dyDescent="0.2">
      <c r="B74" s="107"/>
      <c r="D74" s="108" t="s">
        <v>136</v>
      </c>
      <c r="E74" s="109"/>
      <c r="F74" s="109"/>
      <c r="G74" s="109"/>
      <c r="H74" s="109"/>
      <c r="I74" s="109"/>
      <c r="J74" s="110">
        <f>J304</f>
        <v>0</v>
      </c>
      <c r="L74" s="107"/>
    </row>
    <row r="75" spans="2:12" s="1" customFormat="1" ht="21.75" customHeight="1" x14ac:dyDescent="0.2">
      <c r="B75" s="32"/>
      <c r="L75" s="32"/>
    </row>
    <row r="76" spans="2:12" s="1" customFormat="1" ht="6.95" customHeight="1" x14ac:dyDescent="0.2"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32"/>
    </row>
    <row r="80" spans="2:12" s="1" customFormat="1" ht="6.95" customHeight="1" x14ac:dyDescent="0.2"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32"/>
    </row>
    <row r="81" spans="2:63" s="1" customFormat="1" ht="24.95" customHeight="1" x14ac:dyDescent="0.2">
      <c r="B81" s="32"/>
      <c r="C81" s="21" t="s">
        <v>137</v>
      </c>
      <c r="L81" s="32"/>
    </row>
    <row r="82" spans="2:63" s="1" customFormat="1" ht="6.95" customHeight="1" x14ac:dyDescent="0.2">
      <c r="B82" s="32"/>
      <c r="L82" s="32"/>
    </row>
    <row r="83" spans="2:63" s="1" customFormat="1" ht="12" customHeight="1" x14ac:dyDescent="0.2">
      <c r="B83" s="32"/>
      <c r="C83" s="27" t="s">
        <v>16</v>
      </c>
      <c r="L83" s="32"/>
    </row>
    <row r="84" spans="2:63" s="1" customFormat="1" ht="16.5" customHeight="1" x14ac:dyDescent="0.2">
      <c r="B84" s="32"/>
      <c r="E84" s="314" t="str">
        <f>E7</f>
        <v>Polopodzemní kontejnery Kamenná - V. etapa</v>
      </c>
      <c r="F84" s="315"/>
      <c r="G84" s="315"/>
      <c r="H84" s="315"/>
      <c r="L84" s="32"/>
    </row>
    <row r="85" spans="2:63" ht="12" customHeight="1" x14ac:dyDescent="0.2">
      <c r="B85" s="20"/>
      <c r="C85" s="27" t="s">
        <v>118</v>
      </c>
      <c r="L85" s="20"/>
    </row>
    <row r="86" spans="2:63" s="1" customFormat="1" ht="16.5" customHeight="1" x14ac:dyDescent="0.2">
      <c r="B86" s="32"/>
      <c r="E86" s="314" t="s">
        <v>119</v>
      </c>
      <c r="F86" s="313"/>
      <c r="G86" s="313"/>
      <c r="H86" s="313"/>
      <c r="L86" s="32"/>
    </row>
    <row r="87" spans="2:63" s="1" customFormat="1" ht="12" customHeight="1" x14ac:dyDescent="0.2">
      <c r="B87" s="32"/>
      <c r="C87" s="27" t="s">
        <v>120</v>
      </c>
      <c r="L87" s="32"/>
    </row>
    <row r="88" spans="2:63" s="1" customFormat="1" ht="16.5" customHeight="1" x14ac:dyDescent="0.2">
      <c r="B88" s="32"/>
      <c r="E88" s="306" t="str">
        <f>E11</f>
        <v>SO 1.4 - Lokalita 5</v>
      </c>
      <c r="F88" s="313"/>
      <c r="G88" s="313"/>
      <c r="H88" s="313"/>
      <c r="L88" s="32"/>
    </row>
    <row r="89" spans="2:63" s="1" customFormat="1" ht="6.95" customHeight="1" x14ac:dyDescent="0.2">
      <c r="B89" s="32"/>
      <c r="L89" s="32"/>
    </row>
    <row r="90" spans="2:63" s="1" customFormat="1" ht="12" customHeight="1" x14ac:dyDescent="0.2">
      <c r="B90" s="32"/>
      <c r="C90" s="27" t="s">
        <v>21</v>
      </c>
      <c r="F90" s="25" t="str">
        <f>F14</f>
        <v>Chomutov</v>
      </c>
      <c r="I90" s="27" t="s">
        <v>23</v>
      </c>
      <c r="J90" s="49" t="str">
        <f>IF(J14="","",J14)</f>
        <v>20. 10. 2025</v>
      </c>
      <c r="L90" s="32"/>
    </row>
    <row r="91" spans="2:63" s="1" customFormat="1" ht="6.95" customHeight="1" x14ac:dyDescent="0.2">
      <c r="B91" s="32"/>
      <c r="L91" s="32"/>
    </row>
    <row r="92" spans="2:63" s="1" customFormat="1" ht="15.2" customHeight="1" x14ac:dyDescent="0.2">
      <c r="B92" s="32"/>
      <c r="C92" s="27" t="s">
        <v>25</v>
      </c>
      <c r="F92" s="25" t="str">
        <f>E17</f>
        <v>Statutární město Chomutov</v>
      </c>
      <c r="I92" s="27" t="s">
        <v>31</v>
      </c>
      <c r="J92" s="30" t="str">
        <f>E23</f>
        <v>KAP Atelier s.r.o.</v>
      </c>
      <c r="L92" s="32"/>
    </row>
    <row r="93" spans="2:63" s="1" customFormat="1" ht="15.2" customHeight="1" x14ac:dyDescent="0.2">
      <c r="B93" s="32"/>
      <c r="C93" s="27" t="s">
        <v>29</v>
      </c>
      <c r="F93" s="25" t="str">
        <f>IF(E20="","",E20)</f>
        <v>Vyplň údaj</v>
      </c>
      <c r="I93" s="27" t="s">
        <v>34</v>
      </c>
      <c r="J93" s="30" t="str">
        <f>E26</f>
        <v>NOKU s.r.o.</v>
      </c>
      <c r="L93" s="32"/>
    </row>
    <row r="94" spans="2:63" s="1" customFormat="1" ht="10.35" customHeight="1" x14ac:dyDescent="0.2">
      <c r="B94" s="32"/>
      <c r="L94" s="32"/>
    </row>
    <row r="95" spans="2:63" s="10" customFormat="1" ht="29.25" customHeight="1" x14ac:dyDescent="0.2">
      <c r="B95" s="111"/>
      <c r="C95" s="112" t="s">
        <v>138</v>
      </c>
      <c r="D95" s="113" t="s">
        <v>57</v>
      </c>
      <c r="E95" s="113" t="s">
        <v>53</v>
      </c>
      <c r="F95" s="113" t="s">
        <v>54</v>
      </c>
      <c r="G95" s="113" t="s">
        <v>139</v>
      </c>
      <c r="H95" s="113" t="s">
        <v>140</v>
      </c>
      <c r="I95" s="113" t="s">
        <v>141</v>
      </c>
      <c r="J95" s="113" t="s">
        <v>124</v>
      </c>
      <c r="K95" s="114" t="s">
        <v>142</v>
      </c>
      <c r="L95" s="111"/>
      <c r="M95" s="56" t="s">
        <v>19</v>
      </c>
      <c r="N95" s="57" t="s">
        <v>42</v>
      </c>
      <c r="O95" s="57" t="s">
        <v>143</v>
      </c>
      <c r="P95" s="57" t="s">
        <v>144</v>
      </c>
      <c r="Q95" s="57" t="s">
        <v>145</v>
      </c>
      <c r="R95" s="57" t="s">
        <v>146</v>
      </c>
      <c r="S95" s="57" t="s">
        <v>147</v>
      </c>
      <c r="T95" s="58" t="s">
        <v>148</v>
      </c>
    </row>
    <row r="96" spans="2:63" s="1" customFormat="1" ht="22.9" customHeight="1" x14ac:dyDescent="0.25">
      <c r="B96" s="32"/>
      <c r="C96" s="61" t="s">
        <v>149</v>
      </c>
      <c r="J96" s="115">
        <f>BK96</f>
        <v>60000</v>
      </c>
      <c r="L96" s="32"/>
      <c r="M96" s="59"/>
      <c r="N96" s="50"/>
      <c r="O96" s="50"/>
      <c r="P96" s="116">
        <f>P97+P287</f>
        <v>0</v>
      </c>
      <c r="Q96" s="50"/>
      <c r="R96" s="116">
        <f>R97+R287</f>
        <v>76.618066610000014</v>
      </c>
      <c r="S96" s="50"/>
      <c r="T96" s="117">
        <f>T97+T287</f>
        <v>4.5844999999999994</v>
      </c>
      <c r="AT96" s="17" t="s">
        <v>71</v>
      </c>
      <c r="AU96" s="17" t="s">
        <v>125</v>
      </c>
      <c r="BK96" s="118">
        <f>BK97+BK287</f>
        <v>60000</v>
      </c>
    </row>
    <row r="97" spans="2:65" s="11" customFormat="1" ht="25.9" customHeight="1" x14ac:dyDescent="0.2">
      <c r="B97" s="119"/>
      <c r="D97" s="120" t="s">
        <v>71</v>
      </c>
      <c r="E97" s="121" t="s">
        <v>150</v>
      </c>
      <c r="F97" s="121" t="s">
        <v>151</v>
      </c>
      <c r="I97" s="122"/>
      <c r="J97" s="123">
        <f>BK97</f>
        <v>60000</v>
      </c>
      <c r="L97" s="119"/>
      <c r="M97" s="124"/>
      <c r="P97" s="125">
        <f>P98+P179+P189+P227+P270+P284</f>
        <v>0</v>
      </c>
      <c r="R97" s="125">
        <f>R98+R179+R189+R227+R270+R284</f>
        <v>76.618066610000014</v>
      </c>
      <c r="T97" s="126">
        <f>T98+T179+T189+T227+T270+T284</f>
        <v>4.5844999999999994</v>
      </c>
      <c r="AR97" s="120" t="s">
        <v>79</v>
      </c>
      <c r="AT97" s="127" t="s">
        <v>71</v>
      </c>
      <c r="AU97" s="127" t="s">
        <v>72</v>
      </c>
      <c r="AY97" s="120" t="s">
        <v>152</v>
      </c>
      <c r="BK97" s="128">
        <f>BK98+BK179+BK189+BK227+BK270+BK284</f>
        <v>60000</v>
      </c>
    </row>
    <row r="98" spans="2:65" s="11" customFormat="1" ht="22.9" customHeight="1" x14ac:dyDescent="0.2">
      <c r="B98" s="119"/>
      <c r="D98" s="120" t="s">
        <v>71</v>
      </c>
      <c r="E98" s="129" t="s">
        <v>79</v>
      </c>
      <c r="F98" s="129" t="s">
        <v>153</v>
      </c>
      <c r="I98" s="122"/>
      <c r="J98" s="130">
        <f>BK98</f>
        <v>0</v>
      </c>
      <c r="L98" s="119"/>
      <c r="M98" s="124"/>
      <c r="P98" s="125">
        <f>SUM(P99:P178)</f>
        <v>0</v>
      </c>
      <c r="R98" s="125">
        <f>SUM(R99:R178)</f>
        <v>55.460190000000004</v>
      </c>
      <c r="T98" s="126">
        <f>SUM(T99:T178)</f>
        <v>4.5844999999999994</v>
      </c>
      <c r="AR98" s="120" t="s">
        <v>79</v>
      </c>
      <c r="AT98" s="127" t="s">
        <v>71</v>
      </c>
      <c r="AU98" s="127" t="s">
        <v>79</v>
      </c>
      <c r="AY98" s="120" t="s">
        <v>152</v>
      </c>
      <c r="BK98" s="128">
        <f>SUM(BK99:BK178)</f>
        <v>0</v>
      </c>
    </row>
    <row r="99" spans="2:65" s="1" customFormat="1" ht="24.2" customHeight="1" x14ac:dyDescent="0.2">
      <c r="B99" s="32"/>
      <c r="C99" s="131" t="s">
        <v>79</v>
      </c>
      <c r="D99" s="131" t="s">
        <v>154</v>
      </c>
      <c r="E99" s="132" t="s">
        <v>171</v>
      </c>
      <c r="F99" s="133" t="s">
        <v>172</v>
      </c>
      <c r="G99" s="134" t="s">
        <v>157</v>
      </c>
      <c r="H99" s="135">
        <v>5.75</v>
      </c>
      <c r="I99" s="136"/>
      <c r="J99" s="137">
        <f>ROUND(I99*H99,2)</f>
        <v>0</v>
      </c>
      <c r="K99" s="133" t="s">
        <v>158</v>
      </c>
      <c r="L99" s="32"/>
      <c r="M99" s="138" t="s">
        <v>19</v>
      </c>
      <c r="N99" s="139" t="s">
        <v>43</v>
      </c>
      <c r="P99" s="140">
        <f>O99*H99</f>
        <v>0</v>
      </c>
      <c r="Q99" s="140">
        <v>0</v>
      </c>
      <c r="R99" s="140">
        <f>Q99*H99</f>
        <v>0</v>
      </c>
      <c r="S99" s="140">
        <v>0.316</v>
      </c>
      <c r="T99" s="141">
        <f>S99*H99</f>
        <v>1.8169999999999999</v>
      </c>
      <c r="AR99" s="142" t="s">
        <v>159</v>
      </c>
      <c r="AT99" s="142" t="s">
        <v>154</v>
      </c>
      <c r="AU99" s="142" t="s">
        <v>81</v>
      </c>
      <c r="AY99" s="17" t="s">
        <v>152</v>
      </c>
      <c r="BE99" s="143">
        <f>IF(N99="základní",J99,0)</f>
        <v>0</v>
      </c>
      <c r="BF99" s="143">
        <f>IF(N99="snížená",J99,0)</f>
        <v>0</v>
      </c>
      <c r="BG99" s="143">
        <f>IF(N99="zákl. přenesená",J99,0)</f>
        <v>0</v>
      </c>
      <c r="BH99" s="143">
        <f>IF(N99="sníž. přenesená",J99,0)</f>
        <v>0</v>
      </c>
      <c r="BI99" s="143">
        <f>IF(N99="nulová",J99,0)</f>
        <v>0</v>
      </c>
      <c r="BJ99" s="17" t="s">
        <v>79</v>
      </c>
      <c r="BK99" s="143">
        <f>ROUND(I99*H99,2)</f>
        <v>0</v>
      </c>
      <c r="BL99" s="17" t="s">
        <v>159</v>
      </c>
      <c r="BM99" s="142" t="s">
        <v>655</v>
      </c>
    </row>
    <row r="100" spans="2:65" s="1" customFormat="1" x14ac:dyDescent="0.2">
      <c r="B100" s="32"/>
      <c r="D100" s="144" t="s">
        <v>161</v>
      </c>
      <c r="F100" s="145" t="s">
        <v>174</v>
      </c>
      <c r="I100" s="146"/>
      <c r="L100" s="32"/>
      <c r="M100" s="147"/>
      <c r="T100" s="53"/>
      <c r="AT100" s="17" t="s">
        <v>161</v>
      </c>
      <c r="AU100" s="17" t="s">
        <v>81</v>
      </c>
    </row>
    <row r="101" spans="2:65" s="12" customFormat="1" x14ac:dyDescent="0.2">
      <c r="B101" s="148"/>
      <c r="D101" s="149" t="s">
        <v>163</v>
      </c>
      <c r="E101" s="150" t="s">
        <v>19</v>
      </c>
      <c r="F101" s="151" t="s">
        <v>175</v>
      </c>
      <c r="H101" s="150" t="s">
        <v>19</v>
      </c>
      <c r="I101" s="152"/>
      <c r="L101" s="148"/>
      <c r="M101" s="153"/>
      <c r="T101" s="154"/>
      <c r="AT101" s="150" t="s">
        <v>163</v>
      </c>
      <c r="AU101" s="150" t="s">
        <v>81</v>
      </c>
      <c r="AV101" s="12" t="s">
        <v>79</v>
      </c>
      <c r="AW101" s="12" t="s">
        <v>33</v>
      </c>
      <c r="AX101" s="12" t="s">
        <v>72</v>
      </c>
      <c r="AY101" s="150" t="s">
        <v>152</v>
      </c>
    </row>
    <row r="102" spans="2:65" s="13" customFormat="1" x14ac:dyDescent="0.2">
      <c r="B102" s="155"/>
      <c r="D102" s="149" t="s">
        <v>163</v>
      </c>
      <c r="E102" s="156" t="s">
        <v>19</v>
      </c>
      <c r="F102" s="157" t="s">
        <v>760</v>
      </c>
      <c r="H102" s="158">
        <v>5.75</v>
      </c>
      <c r="I102" s="159"/>
      <c r="L102" s="155"/>
      <c r="M102" s="160"/>
      <c r="T102" s="161"/>
      <c r="AT102" s="156" t="s">
        <v>163</v>
      </c>
      <c r="AU102" s="156" t="s">
        <v>81</v>
      </c>
      <c r="AV102" s="13" t="s">
        <v>81</v>
      </c>
      <c r="AW102" s="13" t="s">
        <v>33</v>
      </c>
      <c r="AX102" s="13" t="s">
        <v>79</v>
      </c>
      <c r="AY102" s="156" t="s">
        <v>152</v>
      </c>
    </row>
    <row r="103" spans="2:65" s="1" customFormat="1" ht="24.2" customHeight="1" x14ac:dyDescent="0.2">
      <c r="B103" s="32"/>
      <c r="C103" s="131" t="s">
        <v>81</v>
      </c>
      <c r="D103" s="131" t="s">
        <v>154</v>
      </c>
      <c r="E103" s="132" t="s">
        <v>177</v>
      </c>
      <c r="F103" s="133" t="s">
        <v>178</v>
      </c>
      <c r="G103" s="134" t="s">
        <v>179</v>
      </c>
      <c r="H103" s="135">
        <v>13.5</v>
      </c>
      <c r="I103" s="136"/>
      <c r="J103" s="137">
        <f>ROUND(I103*H103,2)</f>
        <v>0</v>
      </c>
      <c r="K103" s="133" t="s">
        <v>158</v>
      </c>
      <c r="L103" s="32"/>
      <c r="M103" s="138" t="s">
        <v>19</v>
      </c>
      <c r="N103" s="139" t="s">
        <v>43</v>
      </c>
      <c r="P103" s="140">
        <f>O103*H103</f>
        <v>0</v>
      </c>
      <c r="Q103" s="140">
        <v>0</v>
      </c>
      <c r="R103" s="140">
        <f>Q103*H103</f>
        <v>0</v>
      </c>
      <c r="S103" s="140">
        <v>0.20499999999999999</v>
      </c>
      <c r="T103" s="141">
        <f>S103*H103</f>
        <v>2.7674999999999996</v>
      </c>
      <c r="AR103" s="142" t="s">
        <v>159</v>
      </c>
      <c r="AT103" s="142" t="s">
        <v>154</v>
      </c>
      <c r="AU103" s="142" t="s">
        <v>81</v>
      </c>
      <c r="AY103" s="17" t="s">
        <v>152</v>
      </c>
      <c r="BE103" s="143">
        <f>IF(N103="základní",J103,0)</f>
        <v>0</v>
      </c>
      <c r="BF103" s="143">
        <f>IF(N103="snížená",J103,0)</f>
        <v>0</v>
      </c>
      <c r="BG103" s="143">
        <f>IF(N103="zákl. přenesená",J103,0)</f>
        <v>0</v>
      </c>
      <c r="BH103" s="143">
        <f>IF(N103="sníž. přenesená",J103,0)</f>
        <v>0</v>
      </c>
      <c r="BI103" s="143">
        <f>IF(N103="nulová",J103,0)</f>
        <v>0</v>
      </c>
      <c r="BJ103" s="17" t="s">
        <v>79</v>
      </c>
      <c r="BK103" s="143">
        <f>ROUND(I103*H103,2)</f>
        <v>0</v>
      </c>
      <c r="BL103" s="17" t="s">
        <v>159</v>
      </c>
      <c r="BM103" s="142" t="s">
        <v>657</v>
      </c>
    </row>
    <row r="104" spans="2:65" s="1" customFormat="1" x14ac:dyDescent="0.2">
      <c r="B104" s="32"/>
      <c r="D104" s="144" t="s">
        <v>161</v>
      </c>
      <c r="F104" s="145" t="s">
        <v>181</v>
      </c>
      <c r="I104" s="146"/>
      <c r="L104" s="32"/>
      <c r="M104" s="147"/>
      <c r="T104" s="53"/>
      <c r="AT104" s="17" t="s">
        <v>161</v>
      </c>
      <c r="AU104" s="17" t="s">
        <v>81</v>
      </c>
    </row>
    <row r="105" spans="2:65" s="13" customFormat="1" x14ac:dyDescent="0.2">
      <c r="B105" s="155"/>
      <c r="D105" s="149" t="s">
        <v>163</v>
      </c>
      <c r="E105" s="156" t="s">
        <v>19</v>
      </c>
      <c r="F105" s="157" t="s">
        <v>761</v>
      </c>
      <c r="H105" s="158">
        <v>13.5</v>
      </c>
      <c r="I105" s="159"/>
      <c r="L105" s="155"/>
      <c r="M105" s="160"/>
      <c r="T105" s="161"/>
      <c r="AT105" s="156" t="s">
        <v>163</v>
      </c>
      <c r="AU105" s="156" t="s">
        <v>81</v>
      </c>
      <c r="AV105" s="13" t="s">
        <v>81</v>
      </c>
      <c r="AW105" s="13" t="s">
        <v>33</v>
      </c>
      <c r="AX105" s="13" t="s">
        <v>79</v>
      </c>
      <c r="AY105" s="156" t="s">
        <v>152</v>
      </c>
    </row>
    <row r="106" spans="2:65" s="1" customFormat="1" ht="16.5" customHeight="1" x14ac:dyDescent="0.2">
      <c r="B106" s="32"/>
      <c r="C106" s="131" t="s">
        <v>170</v>
      </c>
      <c r="D106" s="131" t="s">
        <v>154</v>
      </c>
      <c r="E106" s="132" t="s">
        <v>525</v>
      </c>
      <c r="F106" s="133" t="s">
        <v>526</v>
      </c>
      <c r="G106" s="134" t="s">
        <v>157</v>
      </c>
      <c r="H106" s="135">
        <v>44</v>
      </c>
      <c r="I106" s="136"/>
      <c r="J106" s="137">
        <f>ROUND(I106*H106,2)</f>
        <v>0</v>
      </c>
      <c r="K106" s="133" t="s">
        <v>158</v>
      </c>
      <c r="L106" s="32"/>
      <c r="M106" s="138" t="s">
        <v>19</v>
      </c>
      <c r="N106" s="139" t="s">
        <v>43</v>
      </c>
      <c r="P106" s="140">
        <f>O106*H106</f>
        <v>0</v>
      </c>
      <c r="Q106" s="140">
        <v>0</v>
      </c>
      <c r="R106" s="140">
        <f>Q106*H106</f>
        <v>0</v>
      </c>
      <c r="S106" s="140">
        <v>0</v>
      </c>
      <c r="T106" s="141">
        <f>S106*H106</f>
        <v>0</v>
      </c>
      <c r="AR106" s="142" t="s">
        <v>159</v>
      </c>
      <c r="AT106" s="142" t="s">
        <v>154</v>
      </c>
      <c r="AU106" s="142" t="s">
        <v>81</v>
      </c>
      <c r="AY106" s="17" t="s">
        <v>152</v>
      </c>
      <c r="BE106" s="143">
        <f>IF(N106="základní",J106,0)</f>
        <v>0</v>
      </c>
      <c r="BF106" s="143">
        <f>IF(N106="snížená",J106,0)</f>
        <v>0</v>
      </c>
      <c r="BG106" s="143">
        <f>IF(N106="zákl. přenesená",J106,0)</f>
        <v>0</v>
      </c>
      <c r="BH106" s="143">
        <f>IF(N106="sníž. přenesená",J106,0)</f>
        <v>0</v>
      </c>
      <c r="BI106" s="143">
        <f>IF(N106="nulová",J106,0)</f>
        <v>0</v>
      </c>
      <c r="BJ106" s="17" t="s">
        <v>79</v>
      </c>
      <c r="BK106" s="143">
        <f>ROUND(I106*H106,2)</f>
        <v>0</v>
      </c>
      <c r="BL106" s="17" t="s">
        <v>159</v>
      </c>
      <c r="BM106" s="142" t="s">
        <v>658</v>
      </c>
    </row>
    <row r="107" spans="2:65" s="1" customFormat="1" x14ac:dyDescent="0.2">
      <c r="B107" s="32"/>
      <c r="D107" s="144" t="s">
        <v>161</v>
      </c>
      <c r="F107" s="145" t="s">
        <v>528</v>
      </c>
      <c r="I107" s="146"/>
      <c r="L107" s="32"/>
      <c r="M107" s="147"/>
      <c r="T107" s="53"/>
      <c r="AT107" s="17" t="s">
        <v>161</v>
      </c>
      <c r="AU107" s="17" t="s">
        <v>81</v>
      </c>
    </row>
    <row r="108" spans="2:65" s="13" customFormat="1" x14ac:dyDescent="0.2">
      <c r="B108" s="155"/>
      <c r="D108" s="149" t="s">
        <v>163</v>
      </c>
      <c r="E108" s="156" t="s">
        <v>19</v>
      </c>
      <c r="F108" s="157" t="s">
        <v>419</v>
      </c>
      <c r="H108" s="158">
        <v>44</v>
      </c>
      <c r="I108" s="159"/>
      <c r="L108" s="155"/>
      <c r="M108" s="160"/>
      <c r="T108" s="161"/>
      <c r="AT108" s="156" t="s">
        <v>163</v>
      </c>
      <c r="AU108" s="156" t="s">
        <v>81</v>
      </c>
      <c r="AV108" s="13" t="s">
        <v>81</v>
      </c>
      <c r="AW108" s="13" t="s">
        <v>33</v>
      </c>
      <c r="AX108" s="13" t="s">
        <v>79</v>
      </c>
      <c r="AY108" s="156" t="s">
        <v>152</v>
      </c>
    </row>
    <row r="109" spans="2:65" s="1" customFormat="1" ht="21.75" customHeight="1" x14ac:dyDescent="0.2">
      <c r="B109" s="32"/>
      <c r="C109" s="131" t="s">
        <v>159</v>
      </c>
      <c r="D109" s="131" t="s">
        <v>154</v>
      </c>
      <c r="E109" s="132" t="s">
        <v>530</v>
      </c>
      <c r="F109" s="133" t="s">
        <v>531</v>
      </c>
      <c r="G109" s="134" t="s">
        <v>186</v>
      </c>
      <c r="H109" s="135">
        <v>20.65</v>
      </c>
      <c r="I109" s="136"/>
      <c r="J109" s="137">
        <f>ROUND(I109*H109,2)</f>
        <v>0</v>
      </c>
      <c r="K109" s="133" t="s">
        <v>158</v>
      </c>
      <c r="L109" s="32"/>
      <c r="M109" s="138" t="s">
        <v>19</v>
      </c>
      <c r="N109" s="139" t="s">
        <v>43</v>
      </c>
      <c r="P109" s="140">
        <f>O109*H109</f>
        <v>0</v>
      </c>
      <c r="Q109" s="140">
        <v>0</v>
      </c>
      <c r="R109" s="140">
        <f>Q109*H109</f>
        <v>0</v>
      </c>
      <c r="S109" s="140">
        <v>0</v>
      </c>
      <c r="T109" s="141">
        <f>S109*H109</f>
        <v>0</v>
      </c>
      <c r="AR109" s="142" t="s">
        <v>159</v>
      </c>
      <c r="AT109" s="142" t="s">
        <v>154</v>
      </c>
      <c r="AU109" s="142" t="s">
        <v>81</v>
      </c>
      <c r="AY109" s="17" t="s">
        <v>152</v>
      </c>
      <c r="BE109" s="143">
        <f>IF(N109="základní",J109,0)</f>
        <v>0</v>
      </c>
      <c r="BF109" s="143">
        <f>IF(N109="snížená",J109,0)</f>
        <v>0</v>
      </c>
      <c r="BG109" s="143">
        <f>IF(N109="zákl. přenesená",J109,0)</f>
        <v>0</v>
      </c>
      <c r="BH109" s="143">
        <f>IF(N109="sníž. přenesená",J109,0)</f>
        <v>0</v>
      </c>
      <c r="BI109" s="143">
        <f>IF(N109="nulová",J109,0)</f>
        <v>0</v>
      </c>
      <c r="BJ109" s="17" t="s">
        <v>79</v>
      </c>
      <c r="BK109" s="143">
        <f>ROUND(I109*H109,2)</f>
        <v>0</v>
      </c>
      <c r="BL109" s="17" t="s">
        <v>159</v>
      </c>
      <c r="BM109" s="142" t="s">
        <v>661</v>
      </c>
    </row>
    <row r="110" spans="2:65" s="1" customFormat="1" x14ac:dyDescent="0.2">
      <c r="B110" s="32"/>
      <c r="D110" s="144" t="s">
        <v>161</v>
      </c>
      <c r="F110" s="145" t="s">
        <v>533</v>
      </c>
      <c r="I110" s="146"/>
      <c r="L110" s="32"/>
      <c r="M110" s="147"/>
      <c r="T110" s="53"/>
      <c r="AT110" s="17" t="s">
        <v>161</v>
      </c>
      <c r="AU110" s="17" t="s">
        <v>81</v>
      </c>
    </row>
    <row r="111" spans="2:65" s="12" customFormat="1" x14ac:dyDescent="0.2">
      <c r="B111" s="148"/>
      <c r="D111" s="149" t="s">
        <v>163</v>
      </c>
      <c r="E111" s="150" t="s">
        <v>19</v>
      </c>
      <c r="F111" s="151" t="s">
        <v>534</v>
      </c>
      <c r="H111" s="150" t="s">
        <v>19</v>
      </c>
      <c r="I111" s="152"/>
      <c r="L111" s="148"/>
      <c r="M111" s="153"/>
      <c r="T111" s="154"/>
      <c r="AT111" s="150" t="s">
        <v>163</v>
      </c>
      <c r="AU111" s="150" t="s">
        <v>81</v>
      </c>
      <c r="AV111" s="12" t="s">
        <v>79</v>
      </c>
      <c r="AW111" s="12" t="s">
        <v>33</v>
      </c>
      <c r="AX111" s="12" t="s">
        <v>72</v>
      </c>
      <c r="AY111" s="150" t="s">
        <v>152</v>
      </c>
    </row>
    <row r="112" spans="2:65" s="13" customFormat="1" x14ac:dyDescent="0.2">
      <c r="B112" s="155"/>
      <c r="D112" s="149" t="s">
        <v>163</v>
      </c>
      <c r="E112" s="156" t="s">
        <v>19</v>
      </c>
      <c r="F112" s="157" t="s">
        <v>762</v>
      </c>
      <c r="H112" s="158">
        <v>0.9</v>
      </c>
      <c r="I112" s="159"/>
      <c r="L112" s="155"/>
      <c r="M112" s="160"/>
      <c r="T112" s="161"/>
      <c r="AT112" s="156" t="s">
        <v>163</v>
      </c>
      <c r="AU112" s="156" t="s">
        <v>81</v>
      </c>
      <c r="AV112" s="13" t="s">
        <v>81</v>
      </c>
      <c r="AW112" s="13" t="s">
        <v>33</v>
      </c>
      <c r="AX112" s="13" t="s">
        <v>72</v>
      </c>
      <c r="AY112" s="156" t="s">
        <v>152</v>
      </c>
    </row>
    <row r="113" spans="2:65" s="12" customFormat="1" x14ac:dyDescent="0.2">
      <c r="B113" s="148"/>
      <c r="D113" s="149" t="s">
        <v>163</v>
      </c>
      <c r="E113" s="150" t="s">
        <v>19</v>
      </c>
      <c r="F113" s="151" t="s">
        <v>189</v>
      </c>
      <c r="H113" s="150" t="s">
        <v>19</v>
      </c>
      <c r="I113" s="152"/>
      <c r="L113" s="148"/>
      <c r="M113" s="153"/>
      <c r="T113" s="154"/>
      <c r="AT113" s="150" t="s">
        <v>163</v>
      </c>
      <c r="AU113" s="150" t="s">
        <v>81</v>
      </c>
      <c r="AV113" s="12" t="s">
        <v>79</v>
      </c>
      <c r="AW113" s="12" t="s">
        <v>33</v>
      </c>
      <c r="AX113" s="12" t="s">
        <v>72</v>
      </c>
      <c r="AY113" s="150" t="s">
        <v>152</v>
      </c>
    </row>
    <row r="114" spans="2:65" s="13" customFormat="1" x14ac:dyDescent="0.2">
      <c r="B114" s="155"/>
      <c r="D114" s="149" t="s">
        <v>163</v>
      </c>
      <c r="E114" s="156" t="s">
        <v>19</v>
      </c>
      <c r="F114" s="157" t="s">
        <v>763</v>
      </c>
      <c r="H114" s="158">
        <v>2.8</v>
      </c>
      <c r="I114" s="159"/>
      <c r="L114" s="155"/>
      <c r="M114" s="160"/>
      <c r="T114" s="161"/>
      <c r="AT114" s="156" t="s">
        <v>163</v>
      </c>
      <c r="AU114" s="156" t="s">
        <v>81</v>
      </c>
      <c r="AV114" s="13" t="s">
        <v>81</v>
      </c>
      <c r="AW114" s="13" t="s">
        <v>33</v>
      </c>
      <c r="AX114" s="13" t="s">
        <v>72</v>
      </c>
      <c r="AY114" s="156" t="s">
        <v>152</v>
      </c>
    </row>
    <row r="115" spans="2:65" s="12" customFormat="1" x14ac:dyDescent="0.2">
      <c r="B115" s="148"/>
      <c r="D115" s="149" t="s">
        <v>163</v>
      </c>
      <c r="E115" s="150" t="s">
        <v>19</v>
      </c>
      <c r="F115" s="151" t="s">
        <v>191</v>
      </c>
      <c r="H115" s="150" t="s">
        <v>19</v>
      </c>
      <c r="I115" s="152"/>
      <c r="L115" s="148"/>
      <c r="M115" s="153"/>
      <c r="T115" s="154"/>
      <c r="AT115" s="150" t="s">
        <v>163</v>
      </c>
      <c r="AU115" s="150" t="s">
        <v>81</v>
      </c>
      <c r="AV115" s="12" t="s">
        <v>79</v>
      </c>
      <c r="AW115" s="12" t="s">
        <v>33</v>
      </c>
      <c r="AX115" s="12" t="s">
        <v>72</v>
      </c>
      <c r="AY115" s="150" t="s">
        <v>152</v>
      </c>
    </row>
    <row r="116" spans="2:65" s="12" customFormat="1" x14ac:dyDescent="0.2">
      <c r="B116" s="148"/>
      <c r="D116" s="149" t="s">
        <v>163</v>
      </c>
      <c r="E116" s="150" t="s">
        <v>19</v>
      </c>
      <c r="F116" s="151" t="s">
        <v>192</v>
      </c>
      <c r="H116" s="150" t="s">
        <v>19</v>
      </c>
      <c r="I116" s="152"/>
      <c r="L116" s="148"/>
      <c r="M116" s="153"/>
      <c r="T116" s="154"/>
      <c r="AT116" s="150" t="s">
        <v>163</v>
      </c>
      <c r="AU116" s="150" t="s">
        <v>81</v>
      </c>
      <c r="AV116" s="12" t="s">
        <v>79</v>
      </c>
      <c r="AW116" s="12" t="s">
        <v>33</v>
      </c>
      <c r="AX116" s="12" t="s">
        <v>72</v>
      </c>
      <c r="AY116" s="150" t="s">
        <v>152</v>
      </c>
    </row>
    <row r="117" spans="2:65" s="13" customFormat="1" x14ac:dyDescent="0.2">
      <c r="B117" s="155"/>
      <c r="D117" s="149" t="s">
        <v>163</v>
      </c>
      <c r="E117" s="156" t="s">
        <v>19</v>
      </c>
      <c r="F117" s="157" t="s">
        <v>764</v>
      </c>
      <c r="H117" s="158">
        <v>16.95</v>
      </c>
      <c r="I117" s="159"/>
      <c r="L117" s="155"/>
      <c r="M117" s="160"/>
      <c r="T117" s="161"/>
      <c r="AT117" s="156" t="s">
        <v>163</v>
      </c>
      <c r="AU117" s="156" t="s">
        <v>81</v>
      </c>
      <c r="AV117" s="13" t="s">
        <v>81</v>
      </c>
      <c r="AW117" s="13" t="s">
        <v>33</v>
      </c>
      <c r="AX117" s="13" t="s">
        <v>72</v>
      </c>
      <c r="AY117" s="156" t="s">
        <v>152</v>
      </c>
    </row>
    <row r="118" spans="2:65" s="14" customFormat="1" x14ac:dyDescent="0.2">
      <c r="B118" s="162"/>
      <c r="D118" s="149" t="s">
        <v>163</v>
      </c>
      <c r="E118" s="163" t="s">
        <v>19</v>
      </c>
      <c r="F118" s="164" t="s">
        <v>194</v>
      </c>
      <c r="H118" s="165">
        <v>20.65</v>
      </c>
      <c r="I118" s="166"/>
      <c r="L118" s="162"/>
      <c r="M118" s="167"/>
      <c r="T118" s="168"/>
      <c r="AT118" s="163" t="s">
        <v>163</v>
      </c>
      <c r="AU118" s="163" t="s">
        <v>81</v>
      </c>
      <c r="AV118" s="14" t="s">
        <v>159</v>
      </c>
      <c r="AW118" s="14" t="s">
        <v>33</v>
      </c>
      <c r="AX118" s="14" t="s">
        <v>79</v>
      </c>
      <c r="AY118" s="163" t="s">
        <v>152</v>
      </c>
    </row>
    <row r="119" spans="2:65" s="1" customFormat="1" ht="24.2" customHeight="1" x14ac:dyDescent="0.2">
      <c r="B119" s="32"/>
      <c r="C119" s="131" t="s">
        <v>183</v>
      </c>
      <c r="D119" s="131" t="s">
        <v>154</v>
      </c>
      <c r="E119" s="132" t="s">
        <v>538</v>
      </c>
      <c r="F119" s="133" t="s">
        <v>539</v>
      </c>
      <c r="G119" s="134" t="s">
        <v>186</v>
      </c>
      <c r="H119" s="135">
        <v>40.247999999999998</v>
      </c>
      <c r="I119" s="136"/>
      <c r="J119" s="137">
        <f>ROUND(I119*H119,2)</f>
        <v>0</v>
      </c>
      <c r="K119" s="133" t="s">
        <v>158</v>
      </c>
      <c r="L119" s="32"/>
      <c r="M119" s="138" t="s">
        <v>19</v>
      </c>
      <c r="N119" s="139" t="s">
        <v>43</v>
      </c>
      <c r="P119" s="140">
        <f>O119*H119</f>
        <v>0</v>
      </c>
      <c r="Q119" s="140">
        <v>0</v>
      </c>
      <c r="R119" s="140">
        <f>Q119*H119</f>
        <v>0</v>
      </c>
      <c r="S119" s="140">
        <v>0</v>
      </c>
      <c r="T119" s="141">
        <f>S119*H119</f>
        <v>0</v>
      </c>
      <c r="AR119" s="142" t="s">
        <v>159</v>
      </c>
      <c r="AT119" s="142" t="s">
        <v>154</v>
      </c>
      <c r="AU119" s="142" t="s">
        <v>81</v>
      </c>
      <c r="AY119" s="17" t="s">
        <v>152</v>
      </c>
      <c r="BE119" s="143">
        <f>IF(N119="základní",J119,0)</f>
        <v>0</v>
      </c>
      <c r="BF119" s="143">
        <f>IF(N119="snížená",J119,0)</f>
        <v>0</v>
      </c>
      <c r="BG119" s="143">
        <f>IF(N119="zákl. přenesená",J119,0)</f>
        <v>0</v>
      </c>
      <c r="BH119" s="143">
        <f>IF(N119="sníž. přenesená",J119,0)</f>
        <v>0</v>
      </c>
      <c r="BI119" s="143">
        <f>IF(N119="nulová",J119,0)</f>
        <v>0</v>
      </c>
      <c r="BJ119" s="17" t="s">
        <v>79</v>
      </c>
      <c r="BK119" s="143">
        <f>ROUND(I119*H119,2)</f>
        <v>0</v>
      </c>
      <c r="BL119" s="17" t="s">
        <v>159</v>
      </c>
      <c r="BM119" s="142" t="s">
        <v>666</v>
      </c>
    </row>
    <row r="120" spans="2:65" s="1" customFormat="1" x14ac:dyDescent="0.2">
      <c r="B120" s="32"/>
      <c r="D120" s="144" t="s">
        <v>161</v>
      </c>
      <c r="F120" s="145" t="s">
        <v>541</v>
      </c>
      <c r="I120" s="146"/>
      <c r="L120" s="32"/>
      <c r="M120" s="147"/>
      <c r="T120" s="53"/>
      <c r="AT120" s="17" t="s">
        <v>161</v>
      </c>
      <c r="AU120" s="17" t="s">
        <v>81</v>
      </c>
    </row>
    <row r="121" spans="2:65" s="12" customFormat="1" x14ac:dyDescent="0.2">
      <c r="B121" s="148"/>
      <c r="D121" s="149" t="s">
        <v>163</v>
      </c>
      <c r="E121" s="150" t="s">
        <v>19</v>
      </c>
      <c r="F121" s="151" t="s">
        <v>200</v>
      </c>
      <c r="H121" s="150" t="s">
        <v>19</v>
      </c>
      <c r="I121" s="152"/>
      <c r="L121" s="148"/>
      <c r="M121" s="153"/>
      <c r="T121" s="154"/>
      <c r="AT121" s="150" t="s">
        <v>163</v>
      </c>
      <c r="AU121" s="150" t="s">
        <v>81</v>
      </c>
      <c r="AV121" s="12" t="s">
        <v>79</v>
      </c>
      <c r="AW121" s="12" t="s">
        <v>33</v>
      </c>
      <c r="AX121" s="12" t="s">
        <v>72</v>
      </c>
      <c r="AY121" s="150" t="s">
        <v>152</v>
      </c>
    </row>
    <row r="122" spans="2:65" s="13" customFormat="1" x14ac:dyDescent="0.2">
      <c r="B122" s="155"/>
      <c r="D122" s="149" t="s">
        <v>163</v>
      </c>
      <c r="E122" s="156" t="s">
        <v>19</v>
      </c>
      <c r="F122" s="157" t="s">
        <v>542</v>
      </c>
      <c r="H122" s="158">
        <v>40.247999999999998</v>
      </c>
      <c r="I122" s="159"/>
      <c r="L122" s="155"/>
      <c r="M122" s="160"/>
      <c r="T122" s="161"/>
      <c r="AT122" s="156" t="s">
        <v>163</v>
      </c>
      <c r="AU122" s="156" t="s">
        <v>81</v>
      </c>
      <c r="AV122" s="13" t="s">
        <v>81</v>
      </c>
      <c r="AW122" s="13" t="s">
        <v>33</v>
      </c>
      <c r="AX122" s="13" t="s">
        <v>79</v>
      </c>
      <c r="AY122" s="156" t="s">
        <v>152</v>
      </c>
    </row>
    <row r="123" spans="2:65" s="1" customFormat="1" ht="37.9" customHeight="1" x14ac:dyDescent="0.2">
      <c r="B123" s="32"/>
      <c r="C123" s="131" t="s">
        <v>195</v>
      </c>
      <c r="D123" s="131" t="s">
        <v>154</v>
      </c>
      <c r="E123" s="132" t="s">
        <v>203</v>
      </c>
      <c r="F123" s="133" t="s">
        <v>204</v>
      </c>
      <c r="G123" s="134" t="s">
        <v>186</v>
      </c>
      <c r="H123" s="135">
        <v>67.498000000000005</v>
      </c>
      <c r="I123" s="136"/>
      <c r="J123" s="137">
        <f>ROUND(I123*H123,2)</f>
        <v>0</v>
      </c>
      <c r="K123" s="133" t="s">
        <v>158</v>
      </c>
      <c r="L123" s="32"/>
      <c r="M123" s="138" t="s">
        <v>19</v>
      </c>
      <c r="N123" s="139" t="s">
        <v>43</v>
      </c>
      <c r="P123" s="140">
        <f>O123*H123</f>
        <v>0</v>
      </c>
      <c r="Q123" s="140">
        <v>0</v>
      </c>
      <c r="R123" s="140">
        <f>Q123*H123</f>
        <v>0</v>
      </c>
      <c r="S123" s="140">
        <v>0</v>
      </c>
      <c r="T123" s="141">
        <f>S123*H123</f>
        <v>0</v>
      </c>
      <c r="AR123" s="142" t="s">
        <v>159</v>
      </c>
      <c r="AT123" s="142" t="s">
        <v>154</v>
      </c>
      <c r="AU123" s="142" t="s">
        <v>81</v>
      </c>
      <c r="AY123" s="17" t="s">
        <v>152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7" t="s">
        <v>79</v>
      </c>
      <c r="BK123" s="143">
        <f>ROUND(I123*H123,2)</f>
        <v>0</v>
      </c>
      <c r="BL123" s="17" t="s">
        <v>159</v>
      </c>
      <c r="BM123" s="142" t="s">
        <v>667</v>
      </c>
    </row>
    <row r="124" spans="2:65" s="1" customFormat="1" x14ac:dyDescent="0.2">
      <c r="B124" s="32"/>
      <c r="D124" s="144" t="s">
        <v>161</v>
      </c>
      <c r="F124" s="145" t="s">
        <v>206</v>
      </c>
      <c r="I124" s="146"/>
      <c r="L124" s="32"/>
      <c r="M124" s="147"/>
      <c r="T124" s="53"/>
      <c r="AT124" s="17" t="s">
        <v>161</v>
      </c>
      <c r="AU124" s="17" t="s">
        <v>81</v>
      </c>
    </row>
    <row r="125" spans="2:65" s="13" customFormat="1" x14ac:dyDescent="0.2">
      <c r="B125" s="155"/>
      <c r="D125" s="149" t="s">
        <v>163</v>
      </c>
      <c r="E125" s="156" t="s">
        <v>19</v>
      </c>
      <c r="F125" s="157" t="s">
        <v>765</v>
      </c>
      <c r="H125" s="158">
        <v>6.6</v>
      </c>
      <c r="I125" s="159"/>
      <c r="L125" s="155"/>
      <c r="M125" s="160"/>
      <c r="T125" s="161"/>
      <c r="AT125" s="156" t="s">
        <v>163</v>
      </c>
      <c r="AU125" s="156" t="s">
        <v>81</v>
      </c>
      <c r="AV125" s="13" t="s">
        <v>81</v>
      </c>
      <c r="AW125" s="13" t="s">
        <v>33</v>
      </c>
      <c r="AX125" s="13" t="s">
        <v>72</v>
      </c>
      <c r="AY125" s="156" t="s">
        <v>152</v>
      </c>
    </row>
    <row r="126" spans="2:65" s="13" customFormat="1" x14ac:dyDescent="0.2">
      <c r="B126" s="155"/>
      <c r="D126" s="149" t="s">
        <v>163</v>
      </c>
      <c r="E126" s="156" t="s">
        <v>19</v>
      </c>
      <c r="F126" s="157" t="s">
        <v>766</v>
      </c>
      <c r="H126" s="158">
        <v>60.898000000000003</v>
      </c>
      <c r="I126" s="159"/>
      <c r="L126" s="155"/>
      <c r="M126" s="160"/>
      <c r="T126" s="161"/>
      <c r="AT126" s="156" t="s">
        <v>163</v>
      </c>
      <c r="AU126" s="156" t="s">
        <v>81</v>
      </c>
      <c r="AV126" s="13" t="s">
        <v>81</v>
      </c>
      <c r="AW126" s="13" t="s">
        <v>33</v>
      </c>
      <c r="AX126" s="13" t="s">
        <v>72</v>
      </c>
      <c r="AY126" s="156" t="s">
        <v>152</v>
      </c>
    </row>
    <row r="127" spans="2:65" s="14" customFormat="1" x14ac:dyDescent="0.2">
      <c r="B127" s="162"/>
      <c r="D127" s="149" t="s">
        <v>163</v>
      </c>
      <c r="E127" s="163" t="s">
        <v>19</v>
      </c>
      <c r="F127" s="164" t="s">
        <v>194</v>
      </c>
      <c r="H127" s="165">
        <v>67.498000000000005</v>
      </c>
      <c r="I127" s="166"/>
      <c r="L127" s="162"/>
      <c r="M127" s="167"/>
      <c r="T127" s="168"/>
      <c r="AT127" s="163" t="s">
        <v>163</v>
      </c>
      <c r="AU127" s="163" t="s">
        <v>81</v>
      </c>
      <c r="AV127" s="14" t="s">
        <v>159</v>
      </c>
      <c r="AW127" s="14" t="s">
        <v>33</v>
      </c>
      <c r="AX127" s="14" t="s">
        <v>79</v>
      </c>
      <c r="AY127" s="163" t="s">
        <v>152</v>
      </c>
    </row>
    <row r="128" spans="2:65" s="1" customFormat="1" ht="37.9" customHeight="1" x14ac:dyDescent="0.2">
      <c r="B128" s="32"/>
      <c r="C128" s="131" t="s">
        <v>202</v>
      </c>
      <c r="D128" s="131" t="s">
        <v>154</v>
      </c>
      <c r="E128" s="132" t="s">
        <v>209</v>
      </c>
      <c r="F128" s="133" t="s">
        <v>670</v>
      </c>
      <c r="G128" s="134" t="s">
        <v>186</v>
      </c>
      <c r="H128" s="135">
        <v>337.49</v>
      </c>
      <c r="I128" s="136"/>
      <c r="J128" s="137">
        <f>ROUND(I128*H128,2)</f>
        <v>0</v>
      </c>
      <c r="K128" s="133" t="s">
        <v>158</v>
      </c>
      <c r="L128" s="32"/>
      <c r="M128" s="138" t="s">
        <v>19</v>
      </c>
      <c r="N128" s="139" t="s">
        <v>43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159</v>
      </c>
      <c r="AT128" s="142" t="s">
        <v>154</v>
      </c>
      <c r="AU128" s="142" t="s">
        <v>81</v>
      </c>
      <c r="AY128" s="17" t="s">
        <v>152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7" t="s">
        <v>79</v>
      </c>
      <c r="BK128" s="143">
        <f>ROUND(I128*H128,2)</f>
        <v>0</v>
      </c>
      <c r="BL128" s="17" t="s">
        <v>159</v>
      </c>
      <c r="BM128" s="142" t="s">
        <v>671</v>
      </c>
    </row>
    <row r="129" spans="2:65" s="1" customFormat="1" x14ac:dyDescent="0.2">
      <c r="B129" s="32"/>
      <c r="D129" s="144" t="s">
        <v>161</v>
      </c>
      <c r="F129" s="145" t="s">
        <v>212</v>
      </c>
      <c r="I129" s="146"/>
      <c r="L129" s="32"/>
      <c r="M129" s="147"/>
      <c r="T129" s="53"/>
      <c r="AT129" s="17" t="s">
        <v>161</v>
      </c>
      <c r="AU129" s="17" t="s">
        <v>81</v>
      </c>
    </row>
    <row r="130" spans="2:65" s="13" customFormat="1" x14ac:dyDescent="0.2">
      <c r="B130" s="155"/>
      <c r="D130" s="149" t="s">
        <v>163</v>
      </c>
      <c r="E130" s="156" t="s">
        <v>19</v>
      </c>
      <c r="F130" s="157" t="s">
        <v>767</v>
      </c>
      <c r="H130" s="158">
        <v>337.49</v>
      </c>
      <c r="I130" s="159"/>
      <c r="L130" s="155"/>
      <c r="M130" s="160"/>
      <c r="T130" s="161"/>
      <c r="AT130" s="156" t="s">
        <v>163</v>
      </c>
      <c r="AU130" s="156" t="s">
        <v>81</v>
      </c>
      <c r="AV130" s="13" t="s">
        <v>81</v>
      </c>
      <c r="AW130" s="13" t="s">
        <v>33</v>
      </c>
      <c r="AX130" s="13" t="s">
        <v>79</v>
      </c>
      <c r="AY130" s="156" t="s">
        <v>152</v>
      </c>
    </row>
    <row r="131" spans="2:65" s="1" customFormat="1" ht="24.2" customHeight="1" x14ac:dyDescent="0.2">
      <c r="B131" s="32"/>
      <c r="C131" s="131" t="s">
        <v>208</v>
      </c>
      <c r="D131" s="131" t="s">
        <v>154</v>
      </c>
      <c r="E131" s="132" t="s">
        <v>215</v>
      </c>
      <c r="F131" s="133" t="s">
        <v>216</v>
      </c>
      <c r="G131" s="134" t="s">
        <v>186</v>
      </c>
      <c r="H131" s="135">
        <v>67.498000000000005</v>
      </c>
      <c r="I131" s="136"/>
      <c r="J131" s="137">
        <f>ROUND(I131*H131,2)</f>
        <v>0</v>
      </c>
      <c r="K131" s="133" t="s">
        <v>158</v>
      </c>
      <c r="L131" s="32"/>
      <c r="M131" s="138" t="s">
        <v>19</v>
      </c>
      <c r="N131" s="139" t="s">
        <v>43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159</v>
      </c>
      <c r="AT131" s="142" t="s">
        <v>154</v>
      </c>
      <c r="AU131" s="142" t="s">
        <v>81</v>
      </c>
      <c r="AY131" s="17" t="s">
        <v>152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7" t="s">
        <v>79</v>
      </c>
      <c r="BK131" s="143">
        <f>ROUND(I131*H131,2)</f>
        <v>0</v>
      </c>
      <c r="BL131" s="17" t="s">
        <v>159</v>
      </c>
      <c r="BM131" s="142" t="s">
        <v>673</v>
      </c>
    </row>
    <row r="132" spans="2:65" s="1" customFormat="1" x14ac:dyDescent="0.2">
      <c r="B132" s="32"/>
      <c r="D132" s="144" t="s">
        <v>161</v>
      </c>
      <c r="F132" s="145" t="s">
        <v>218</v>
      </c>
      <c r="I132" s="146"/>
      <c r="L132" s="32"/>
      <c r="M132" s="147"/>
      <c r="T132" s="53"/>
      <c r="AT132" s="17" t="s">
        <v>161</v>
      </c>
      <c r="AU132" s="17" t="s">
        <v>81</v>
      </c>
    </row>
    <row r="133" spans="2:65" s="1" customFormat="1" ht="24.2" customHeight="1" x14ac:dyDescent="0.2">
      <c r="B133" s="32"/>
      <c r="C133" s="131" t="s">
        <v>214</v>
      </c>
      <c r="D133" s="131" t="s">
        <v>154</v>
      </c>
      <c r="E133" s="132" t="s">
        <v>220</v>
      </c>
      <c r="F133" s="133" t="s">
        <v>221</v>
      </c>
      <c r="G133" s="134" t="s">
        <v>186</v>
      </c>
      <c r="H133" s="135">
        <v>16.95</v>
      </c>
      <c r="I133" s="136"/>
      <c r="J133" s="137">
        <f>ROUND(I133*H133,2)</f>
        <v>0</v>
      </c>
      <c r="K133" s="133" t="s">
        <v>158</v>
      </c>
      <c r="L133" s="32"/>
      <c r="M133" s="138" t="s">
        <v>19</v>
      </c>
      <c r="N133" s="139" t="s">
        <v>43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159</v>
      </c>
      <c r="AT133" s="142" t="s">
        <v>154</v>
      </c>
      <c r="AU133" s="142" t="s">
        <v>81</v>
      </c>
      <c r="AY133" s="17" t="s">
        <v>152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7" t="s">
        <v>79</v>
      </c>
      <c r="BK133" s="143">
        <f>ROUND(I133*H133,2)</f>
        <v>0</v>
      </c>
      <c r="BL133" s="17" t="s">
        <v>159</v>
      </c>
      <c r="BM133" s="142" t="s">
        <v>674</v>
      </c>
    </row>
    <row r="134" spans="2:65" s="1" customFormat="1" x14ac:dyDescent="0.2">
      <c r="B134" s="32"/>
      <c r="D134" s="144" t="s">
        <v>161</v>
      </c>
      <c r="F134" s="145" t="s">
        <v>223</v>
      </c>
      <c r="I134" s="146"/>
      <c r="L134" s="32"/>
      <c r="M134" s="147"/>
      <c r="T134" s="53"/>
      <c r="AT134" s="17" t="s">
        <v>161</v>
      </c>
      <c r="AU134" s="17" t="s">
        <v>81</v>
      </c>
    </row>
    <row r="135" spans="2:65" s="12" customFormat="1" x14ac:dyDescent="0.2">
      <c r="B135" s="148"/>
      <c r="D135" s="149" t="s">
        <v>163</v>
      </c>
      <c r="E135" s="150" t="s">
        <v>19</v>
      </c>
      <c r="F135" s="151" t="s">
        <v>534</v>
      </c>
      <c r="H135" s="150" t="s">
        <v>19</v>
      </c>
      <c r="I135" s="152"/>
      <c r="L135" s="148"/>
      <c r="M135" s="153"/>
      <c r="T135" s="154"/>
      <c r="AT135" s="150" t="s">
        <v>163</v>
      </c>
      <c r="AU135" s="150" t="s">
        <v>81</v>
      </c>
      <c r="AV135" s="12" t="s">
        <v>79</v>
      </c>
      <c r="AW135" s="12" t="s">
        <v>33</v>
      </c>
      <c r="AX135" s="12" t="s">
        <v>72</v>
      </c>
      <c r="AY135" s="150" t="s">
        <v>152</v>
      </c>
    </row>
    <row r="136" spans="2:65" s="13" customFormat="1" x14ac:dyDescent="0.2">
      <c r="B136" s="155"/>
      <c r="D136" s="149" t="s">
        <v>163</v>
      </c>
      <c r="E136" s="156" t="s">
        <v>19</v>
      </c>
      <c r="F136" s="157" t="s">
        <v>768</v>
      </c>
      <c r="H136" s="158">
        <v>1.5</v>
      </c>
      <c r="I136" s="159"/>
      <c r="L136" s="155"/>
      <c r="M136" s="160"/>
      <c r="T136" s="161"/>
      <c r="AT136" s="156" t="s">
        <v>163</v>
      </c>
      <c r="AU136" s="156" t="s">
        <v>81</v>
      </c>
      <c r="AV136" s="13" t="s">
        <v>81</v>
      </c>
      <c r="AW136" s="13" t="s">
        <v>33</v>
      </c>
      <c r="AX136" s="13" t="s">
        <v>72</v>
      </c>
      <c r="AY136" s="156" t="s">
        <v>152</v>
      </c>
    </row>
    <row r="137" spans="2:65" s="12" customFormat="1" x14ac:dyDescent="0.2">
      <c r="B137" s="148"/>
      <c r="D137" s="149" t="s">
        <v>163</v>
      </c>
      <c r="E137" s="150" t="s">
        <v>19</v>
      </c>
      <c r="F137" s="151" t="s">
        <v>189</v>
      </c>
      <c r="H137" s="150" t="s">
        <v>19</v>
      </c>
      <c r="I137" s="152"/>
      <c r="L137" s="148"/>
      <c r="M137" s="153"/>
      <c r="T137" s="154"/>
      <c r="AT137" s="150" t="s">
        <v>163</v>
      </c>
      <c r="AU137" s="150" t="s">
        <v>81</v>
      </c>
      <c r="AV137" s="12" t="s">
        <v>79</v>
      </c>
      <c r="AW137" s="12" t="s">
        <v>33</v>
      </c>
      <c r="AX137" s="12" t="s">
        <v>72</v>
      </c>
      <c r="AY137" s="150" t="s">
        <v>152</v>
      </c>
    </row>
    <row r="138" spans="2:65" s="13" customFormat="1" x14ac:dyDescent="0.2">
      <c r="B138" s="155"/>
      <c r="D138" s="149" t="s">
        <v>163</v>
      </c>
      <c r="E138" s="156" t="s">
        <v>19</v>
      </c>
      <c r="F138" s="157" t="s">
        <v>769</v>
      </c>
      <c r="H138" s="158">
        <v>7</v>
      </c>
      <c r="I138" s="159"/>
      <c r="L138" s="155"/>
      <c r="M138" s="160"/>
      <c r="T138" s="161"/>
      <c r="AT138" s="156" t="s">
        <v>163</v>
      </c>
      <c r="AU138" s="156" t="s">
        <v>81</v>
      </c>
      <c r="AV138" s="13" t="s">
        <v>81</v>
      </c>
      <c r="AW138" s="13" t="s">
        <v>33</v>
      </c>
      <c r="AX138" s="13" t="s">
        <v>72</v>
      </c>
      <c r="AY138" s="156" t="s">
        <v>152</v>
      </c>
    </row>
    <row r="139" spans="2:65" s="12" customFormat="1" x14ac:dyDescent="0.2">
      <c r="B139" s="148"/>
      <c r="D139" s="149" t="s">
        <v>163</v>
      </c>
      <c r="E139" s="150" t="s">
        <v>19</v>
      </c>
      <c r="F139" s="151" t="s">
        <v>225</v>
      </c>
      <c r="H139" s="150" t="s">
        <v>19</v>
      </c>
      <c r="I139" s="152"/>
      <c r="L139" s="148"/>
      <c r="M139" s="153"/>
      <c r="T139" s="154"/>
      <c r="AT139" s="150" t="s">
        <v>163</v>
      </c>
      <c r="AU139" s="150" t="s">
        <v>81</v>
      </c>
      <c r="AV139" s="12" t="s">
        <v>79</v>
      </c>
      <c r="AW139" s="12" t="s">
        <v>33</v>
      </c>
      <c r="AX139" s="12" t="s">
        <v>72</v>
      </c>
      <c r="AY139" s="150" t="s">
        <v>152</v>
      </c>
    </row>
    <row r="140" spans="2:65" s="13" customFormat="1" x14ac:dyDescent="0.2">
      <c r="B140" s="155"/>
      <c r="D140" s="149" t="s">
        <v>163</v>
      </c>
      <c r="E140" s="156" t="s">
        <v>19</v>
      </c>
      <c r="F140" s="157" t="s">
        <v>552</v>
      </c>
      <c r="H140" s="158">
        <v>8.4499999999999993</v>
      </c>
      <c r="I140" s="159"/>
      <c r="L140" s="155"/>
      <c r="M140" s="160"/>
      <c r="T140" s="161"/>
      <c r="AT140" s="156" t="s">
        <v>163</v>
      </c>
      <c r="AU140" s="156" t="s">
        <v>81</v>
      </c>
      <c r="AV140" s="13" t="s">
        <v>81</v>
      </c>
      <c r="AW140" s="13" t="s">
        <v>33</v>
      </c>
      <c r="AX140" s="13" t="s">
        <v>72</v>
      </c>
      <c r="AY140" s="156" t="s">
        <v>152</v>
      </c>
    </row>
    <row r="141" spans="2:65" s="14" customFormat="1" x14ac:dyDescent="0.2">
      <c r="B141" s="162"/>
      <c r="D141" s="149" t="s">
        <v>163</v>
      </c>
      <c r="E141" s="163" t="s">
        <v>19</v>
      </c>
      <c r="F141" s="164" t="s">
        <v>194</v>
      </c>
      <c r="H141" s="165">
        <v>16.95</v>
      </c>
      <c r="I141" s="166"/>
      <c r="L141" s="162"/>
      <c r="M141" s="167"/>
      <c r="T141" s="168"/>
      <c r="AT141" s="163" t="s">
        <v>163</v>
      </c>
      <c r="AU141" s="163" t="s">
        <v>81</v>
      </c>
      <c r="AV141" s="14" t="s">
        <v>159</v>
      </c>
      <c r="AW141" s="14" t="s">
        <v>33</v>
      </c>
      <c r="AX141" s="14" t="s">
        <v>79</v>
      </c>
      <c r="AY141" s="163" t="s">
        <v>152</v>
      </c>
    </row>
    <row r="142" spans="2:65" s="1" customFormat="1" ht="16.5" customHeight="1" x14ac:dyDescent="0.2">
      <c r="B142" s="32"/>
      <c r="C142" s="169" t="s">
        <v>219</v>
      </c>
      <c r="D142" s="169" t="s">
        <v>228</v>
      </c>
      <c r="E142" s="170" t="s">
        <v>229</v>
      </c>
      <c r="F142" s="171" t="s">
        <v>230</v>
      </c>
      <c r="G142" s="172" t="s">
        <v>231</v>
      </c>
      <c r="H142" s="173">
        <v>33.9</v>
      </c>
      <c r="I142" s="174"/>
      <c r="J142" s="175">
        <f>ROUND(I142*H142,2)</f>
        <v>0</v>
      </c>
      <c r="K142" s="171" t="s">
        <v>158</v>
      </c>
      <c r="L142" s="176"/>
      <c r="M142" s="177" t="s">
        <v>19</v>
      </c>
      <c r="N142" s="178" t="s">
        <v>43</v>
      </c>
      <c r="P142" s="140">
        <f>O142*H142</f>
        <v>0</v>
      </c>
      <c r="Q142" s="140">
        <v>1</v>
      </c>
      <c r="R142" s="140">
        <f>Q142*H142</f>
        <v>33.9</v>
      </c>
      <c r="S142" s="140">
        <v>0</v>
      </c>
      <c r="T142" s="141">
        <f>S142*H142</f>
        <v>0</v>
      </c>
      <c r="AR142" s="142" t="s">
        <v>208</v>
      </c>
      <c r="AT142" s="142" t="s">
        <v>228</v>
      </c>
      <c r="AU142" s="142" t="s">
        <v>81</v>
      </c>
      <c r="AY142" s="17" t="s">
        <v>152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7" t="s">
        <v>79</v>
      </c>
      <c r="BK142" s="143">
        <f>ROUND(I142*H142,2)</f>
        <v>0</v>
      </c>
      <c r="BL142" s="17" t="s">
        <v>159</v>
      </c>
      <c r="BM142" s="142" t="s">
        <v>677</v>
      </c>
    </row>
    <row r="143" spans="2:65" s="13" customFormat="1" x14ac:dyDescent="0.2">
      <c r="B143" s="155"/>
      <c r="D143" s="149" t="s">
        <v>163</v>
      </c>
      <c r="E143" s="156" t="s">
        <v>19</v>
      </c>
      <c r="F143" s="157" t="s">
        <v>770</v>
      </c>
      <c r="H143" s="158">
        <v>33.9</v>
      </c>
      <c r="I143" s="159"/>
      <c r="L143" s="155"/>
      <c r="M143" s="160"/>
      <c r="T143" s="161"/>
      <c r="AT143" s="156" t="s">
        <v>163</v>
      </c>
      <c r="AU143" s="156" t="s">
        <v>81</v>
      </c>
      <c r="AV143" s="13" t="s">
        <v>81</v>
      </c>
      <c r="AW143" s="13" t="s">
        <v>33</v>
      </c>
      <c r="AX143" s="13" t="s">
        <v>79</v>
      </c>
      <c r="AY143" s="156" t="s">
        <v>152</v>
      </c>
    </row>
    <row r="144" spans="2:65" s="1" customFormat="1" ht="24.2" customHeight="1" x14ac:dyDescent="0.2">
      <c r="B144" s="32"/>
      <c r="C144" s="131" t="s">
        <v>227</v>
      </c>
      <c r="D144" s="131" t="s">
        <v>154</v>
      </c>
      <c r="E144" s="132" t="s">
        <v>234</v>
      </c>
      <c r="F144" s="133" t="s">
        <v>235</v>
      </c>
      <c r="G144" s="134" t="s">
        <v>231</v>
      </c>
      <c r="H144" s="135">
        <v>121.496</v>
      </c>
      <c r="I144" s="136"/>
      <c r="J144" s="137">
        <f>ROUND(I144*H144,2)</f>
        <v>0</v>
      </c>
      <c r="K144" s="133" t="s">
        <v>158</v>
      </c>
      <c r="L144" s="32"/>
      <c r="M144" s="138" t="s">
        <v>19</v>
      </c>
      <c r="N144" s="139" t="s">
        <v>43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159</v>
      </c>
      <c r="AT144" s="142" t="s">
        <v>154</v>
      </c>
      <c r="AU144" s="142" t="s">
        <v>81</v>
      </c>
      <c r="AY144" s="17" t="s">
        <v>152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7" t="s">
        <v>79</v>
      </c>
      <c r="BK144" s="143">
        <f>ROUND(I144*H144,2)</f>
        <v>0</v>
      </c>
      <c r="BL144" s="17" t="s">
        <v>159</v>
      </c>
      <c r="BM144" s="142" t="s">
        <v>679</v>
      </c>
    </row>
    <row r="145" spans="2:65" s="1" customFormat="1" x14ac:dyDescent="0.2">
      <c r="B145" s="32"/>
      <c r="D145" s="144" t="s">
        <v>161</v>
      </c>
      <c r="F145" s="145" t="s">
        <v>237</v>
      </c>
      <c r="I145" s="146"/>
      <c r="L145" s="32"/>
      <c r="M145" s="147"/>
      <c r="T145" s="53"/>
      <c r="AT145" s="17" t="s">
        <v>161</v>
      </c>
      <c r="AU145" s="17" t="s">
        <v>81</v>
      </c>
    </row>
    <row r="146" spans="2:65" s="13" customFormat="1" x14ac:dyDescent="0.2">
      <c r="B146" s="155"/>
      <c r="D146" s="149" t="s">
        <v>163</v>
      </c>
      <c r="E146" s="156" t="s">
        <v>19</v>
      </c>
      <c r="F146" s="157" t="s">
        <v>771</v>
      </c>
      <c r="H146" s="158">
        <v>121.496</v>
      </c>
      <c r="I146" s="159"/>
      <c r="L146" s="155"/>
      <c r="M146" s="160"/>
      <c r="T146" s="161"/>
      <c r="AT146" s="156" t="s">
        <v>163</v>
      </c>
      <c r="AU146" s="156" t="s">
        <v>81</v>
      </c>
      <c r="AV146" s="13" t="s">
        <v>81</v>
      </c>
      <c r="AW146" s="13" t="s">
        <v>33</v>
      </c>
      <c r="AX146" s="13" t="s">
        <v>79</v>
      </c>
      <c r="AY146" s="156" t="s">
        <v>152</v>
      </c>
    </row>
    <row r="147" spans="2:65" s="1" customFormat="1" ht="24.2" customHeight="1" x14ac:dyDescent="0.2">
      <c r="B147" s="32"/>
      <c r="C147" s="131" t="s">
        <v>8</v>
      </c>
      <c r="D147" s="131" t="s">
        <v>154</v>
      </c>
      <c r="E147" s="132" t="s">
        <v>240</v>
      </c>
      <c r="F147" s="133" t="s">
        <v>241</v>
      </c>
      <c r="G147" s="134" t="s">
        <v>186</v>
      </c>
      <c r="H147" s="135">
        <v>67.498000000000005</v>
      </c>
      <c r="I147" s="136"/>
      <c r="J147" s="137">
        <f>ROUND(I147*H147,2)</f>
        <v>0</v>
      </c>
      <c r="K147" s="133" t="s">
        <v>158</v>
      </c>
      <c r="L147" s="32"/>
      <c r="M147" s="138" t="s">
        <v>19</v>
      </c>
      <c r="N147" s="139" t="s">
        <v>43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159</v>
      </c>
      <c r="AT147" s="142" t="s">
        <v>154</v>
      </c>
      <c r="AU147" s="142" t="s">
        <v>81</v>
      </c>
      <c r="AY147" s="17" t="s">
        <v>152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7" t="s">
        <v>79</v>
      </c>
      <c r="BK147" s="143">
        <f>ROUND(I147*H147,2)</f>
        <v>0</v>
      </c>
      <c r="BL147" s="17" t="s">
        <v>159</v>
      </c>
      <c r="BM147" s="142" t="s">
        <v>681</v>
      </c>
    </row>
    <row r="148" spans="2:65" s="1" customFormat="1" x14ac:dyDescent="0.2">
      <c r="B148" s="32"/>
      <c r="D148" s="144" t="s">
        <v>161</v>
      </c>
      <c r="F148" s="145" t="s">
        <v>243</v>
      </c>
      <c r="I148" s="146"/>
      <c r="L148" s="32"/>
      <c r="M148" s="147"/>
      <c r="T148" s="53"/>
      <c r="AT148" s="17" t="s">
        <v>161</v>
      </c>
      <c r="AU148" s="17" t="s">
        <v>81</v>
      </c>
    </row>
    <row r="149" spans="2:65" s="13" customFormat="1" x14ac:dyDescent="0.2">
      <c r="B149" s="155"/>
      <c r="D149" s="149" t="s">
        <v>163</v>
      </c>
      <c r="E149" s="156" t="s">
        <v>19</v>
      </c>
      <c r="F149" s="157" t="s">
        <v>772</v>
      </c>
      <c r="H149" s="158">
        <v>67.498000000000005</v>
      </c>
      <c r="I149" s="159"/>
      <c r="L149" s="155"/>
      <c r="M149" s="160"/>
      <c r="T149" s="161"/>
      <c r="AT149" s="156" t="s">
        <v>163</v>
      </c>
      <c r="AU149" s="156" t="s">
        <v>81</v>
      </c>
      <c r="AV149" s="13" t="s">
        <v>81</v>
      </c>
      <c r="AW149" s="13" t="s">
        <v>33</v>
      </c>
      <c r="AX149" s="13" t="s">
        <v>79</v>
      </c>
      <c r="AY149" s="156" t="s">
        <v>152</v>
      </c>
    </row>
    <row r="150" spans="2:65" s="1" customFormat="1" ht="24.2" customHeight="1" x14ac:dyDescent="0.2">
      <c r="B150" s="32"/>
      <c r="C150" s="131" t="s">
        <v>239</v>
      </c>
      <c r="D150" s="131" t="s">
        <v>154</v>
      </c>
      <c r="E150" s="132" t="s">
        <v>246</v>
      </c>
      <c r="F150" s="133" t="s">
        <v>247</v>
      </c>
      <c r="G150" s="134" t="s">
        <v>186</v>
      </c>
      <c r="H150" s="135">
        <v>9.64</v>
      </c>
      <c r="I150" s="136"/>
      <c r="J150" s="137">
        <f>ROUND(I150*H150,2)</f>
        <v>0</v>
      </c>
      <c r="K150" s="133" t="s">
        <v>158</v>
      </c>
      <c r="L150" s="32"/>
      <c r="M150" s="138" t="s">
        <v>19</v>
      </c>
      <c r="N150" s="139" t="s">
        <v>43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159</v>
      </c>
      <c r="AT150" s="142" t="s">
        <v>154</v>
      </c>
      <c r="AU150" s="142" t="s">
        <v>81</v>
      </c>
      <c r="AY150" s="17" t="s">
        <v>152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7" t="s">
        <v>79</v>
      </c>
      <c r="BK150" s="143">
        <f>ROUND(I150*H150,2)</f>
        <v>0</v>
      </c>
      <c r="BL150" s="17" t="s">
        <v>159</v>
      </c>
      <c r="BM150" s="142" t="s">
        <v>683</v>
      </c>
    </row>
    <row r="151" spans="2:65" s="1" customFormat="1" x14ac:dyDescent="0.2">
      <c r="B151" s="32"/>
      <c r="D151" s="144" t="s">
        <v>161</v>
      </c>
      <c r="F151" s="145" t="s">
        <v>249</v>
      </c>
      <c r="I151" s="146"/>
      <c r="L151" s="32"/>
      <c r="M151" s="147"/>
      <c r="T151" s="53"/>
      <c r="AT151" s="17" t="s">
        <v>161</v>
      </c>
      <c r="AU151" s="17" t="s">
        <v>81</v>
      </c>
    </row>
    <row r="152" spans="2:65" s="12" customFormat="1" x14ac:dyDescent="0.2">
      <c r="B152" s="148"/>
      <c r="D152" s="149" t="s">
        <v>163</v>
      </c>
      <c r="E152" s="150" t="s">
        <v>19</v>
      </c>
      <c r="F152" s="151" t="s">
        <v>250</v>
      </c>
      <c r="H152" s="150" t="s">
        <v>19</v>
      </c>
      <c r="I152" s="152"/>
      <c r="L152" s="148"/>
      <c r="M152" s="153"/>
      <c r="T152" s="154"/>
      <c r="AT152" s="150" t="s">
        <v>163</v>
      </c>
      <c r="AU152" s="150" t="s">
        <v>81</v>
      </c>
      <c r="AV152" s="12" t="s">
        <v>79</v>
      </c>
      <c r="AW152" s="12" t="s">
        <v>33</v>
      </c>
      <c r="AX152" s="12" t="s">
        <v>72</v>
      </c>
      <c r="AY152" s="150" t="s">
        <v>152</v>
      </c>
    </row>
    <row r="153" spans="2:65" s="13" customFormat="1" x14ac:dyDescent="0.2">
      <c r="B153" s="155"/>
      <c r="D153" s="149" t="s">
        <v>163</v>
      </c>
      <c r="E153" s="156" t="s">
        <v>19</v>
      </c>
      <c r="F153" s="157" t="s">
        <v>560</v>
      </c>
      <c r="H153" s="158">
        <v>40.247999999999998</v>
      </c>
      <c r="I153" s="159"/>
      <c r="L153" s="155"/>
      <c r="M153" s="160"/>
      <c r="T153" s="161"/>
      <c r="AT153" s="156" t="s">
        <v>163</v>
      </c>
      <c r="AU153" s="156" t="s">
        <v>81</v>
      </c>
      <c r="AV153" s="13" t="s">
        <v>81</v>
      </c>
      <c r="AW153" s="13" t="s">
        <v>33</v>
      </c>
      <c r="AX153" s="13" t="s">
        <v>72</v>
      </c>
      <c r="AY153" s="156" t="s">
        <v>152</v>
      </c>
    </row>
    <row r="154" spans="2:65" s="13" customFormat="1" x14ac:dyDescent="0.2">
      <c r="B154" s="155"/>
      <c r="D154" s="149" t="s">
        <v>163</v>
      </c>
      <c r="E154" s="156" t="s">
        <v>19</v>
      </c>
      <c r="F154" s="157" t="s">
        <v>561</v>
      </c>
      <c r="H154" s="158">
        <v>-4.4720000000000004</v>
      </c>
      <c r="I154" s="159"/>
      <c r="L154" s="155"/>
      <c r="M154" s="160"/>
      <c r="T154" s="161"/>
      <c r="AT154" s="156" t="s">
        <v>163</v>
      </c>
      <c r="AU154" s="156" t="s">
        <v>81</v>
      </c>
      <c r="AV154" s="13" t="s">
        <v>81</v>
      </c>
      <c r="AW154" s="13" t="s">
        <v>33</v>
      </c>
      <c r="AX154" s="13" t="s">
        <v>72</v>
      </c>
      <c r="AY154" s="156" t="s">
        <v>152</v>
      </c>
    </row>
    <row r="155" spans="2:65" s="13" customFormat="1" x14ac:dyDescent="0.2">
      <c r="B155" s="155"/>
      <c r="D155" s="149" t="s">
        <v>163</v>
      </c>
      <c r="E155" s="156" t="s">
        <v>19</v>
      </c>
      <c r="F155" s="157" t="s">
        <v>562</v>
      </c>
      <c r="H155" s="158">
        <v>-26.135999999999999</v>
      </c>
      <c r="I155" s="159"/>
      <c r="L155" s="155"/>
      <c r="M155" s="160"/>
      <c r="T155" s="161"/>
      <c r="AT155" s="156" t="s">
        <v>163</v>
      </c>
      <c r="AU155" s="156" t="s">
        <v>81</v>
      </c>
      <c r="AV155" s="13" t="s">
        <v>81</v>
      </c>
      <c r="AW155" s="13" t="s">
        <v>33</v>
      </c>
      <c r="AX155" s="13" t="s">
        <v>72</v>
      </c>
      <c r="AY155" s="156" t="s">
        <v>152</v>
      </c>
    </row>
    <row r="156" spans="2:65" s="14" customFormat="1" x14ac:dyDescent="0.2">
      <c r="B156" s="162"/>
      <c r="D156" s="149" t="s">
        <v>163</v>
      </c>
      <c r="E156" s="163" t="s">
        <v>19</v>
      </c>
      <c r="F156" s="164" t="s">
        <v>194</v>
      </c>
      <c r="H156" s="165">
        <v>9.64</v>
      </c>
      <c r="I156" s="166"/>
      <c r="L156" s="162"/>
      <c r="M156" s="167"/>
      <c r="T156" s="168"/>
      <c r="AT156" s="163" t="s">
        <v>163</v>
      </c>
      <c r="AU156" s="163" t="s">
        <v>81</v>
      </c>
      <c r="AV156" s="14" t="s">
        <v>159</v>
      </c>
      <c r="AW156" s="14" t="s">
        <v>33</v>
      </c>
      <c r="AX156" s="14" t="s">
        <v>79</v>
      </c>
      <c r="AY156" s="163" t="s">
        <v>152</v>
      </c>
    </row>
    <row r="157" spans="2:65" s="1" customFormat="1" ht="16.5" customHeight="1" x14ac:dyDescent="0.2">
      <c r="B157" s="32"/>
      <c r="C157" s="169" t="s">
        <v>245</v>
      </c>
      <c r="D157" s="169" t="s">
        <v>228</v>
      </c>
      <c r="E157" s="170" t="s">
        <v>255</v>
      </c>
      <c r="F157" s="171" t="s">
        <v>256</v>
      </c>
      <c r="G157" s="172" t="s">
        <v>231</v>
      </c>
      <c r="H157" s="173">
        <v>19.28</v>
      </c>
      <c r="I157" s="174"/>
      <c r="J157" s="175">
        <f>ROUND(I157*H157,2)</f>
        <v>0</v>
      </c>
      <c r="K157" s="171" t="s">
        <v>158</v>
      </c>
      <c r="L157" s="176"/>
      <c r="M157" s="177" t="s">
        <v>19</v>
      </c>
      <c r="N157" s="178" t="s">
        <v>43</v>
      </c>
      <c r="P157" s="140">
        <f>O157*H157</f>
        <v>0</v>
      </c>
      <c r="Q157" s="140">
        <v>1</v>
      </c>
      <c r="R157" s="140">
        <f>Q157*H157</f>
        <v>19.28</v>
      </c>
      <c r="S157" s="140">
        <v>0</v>
      </c>
      <c r="T157" s="141">
        <f>S157*H157</f>
        <v>0</v>
      </c>
      <c r="AR157" s="142" t="s">
        <v>208</v>
      </c>
      <c r="AT157" s="142" t="s">
        <v>228</v>
      </c>
      <c r="AU157" s="142" t="s">
        <v>81</v>
      </c>
      <c r="AY157" s="17" t="s">
        <v>152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7" t="s">
        <v>79</v>
      </c>
      <c r="BK157" s="143">
        <f>ROUND(I157*H157,2)</f>
        <v>0</v>
      </c>
      <c r="BL157" s="17" t="s">
        <v>159</v>
      </c>
      <c r="BM157" s="142" t="s">
        <v>684</v>
      </c>
    </row>
    <row r="158" spans="2:65" s="13" customFormat="1" x14ac:dyDescent="0.2">
      <c r="B158" s="155"/>
      <c r="D158" s="149" t="s">
        <v>163</v>
      </c>
      <c r="E158" s="156" t="s">
        <v>19</v>
      </c>
      <c r="F158" s="157" t="s">
        <v>564</v>
      </c>
      <c r="H158" s="158">
        <v>19.28</v>
      </c>
      <c r="I158" s="159"/>
      <c r="L158" s="155"/>
      <c r="M158" s="160"/>
      <c r="T158" s="161"/>
      <c r="AT158" s="156" t="s">
        <v>163</v>
      </c>
      <c r="AU158" s="156" t="s">
        <v>81</v>
      </c>
      <c r="AV158" s="13" t="s">
        <v>81</v>
      </c>
      <c r="AW158" s="13" t="s">
        <v>33</v>
      </c>
      <c r="AX158" s="13" t="s">
        <v>79</v>
      </c>
      <c r="AY158" s="156" t="s">
        <v>152</v>
      </c>
    </row>
    <row r="159" spans="2:65" s="1" customFormat="1" ht="24.2" customHeight="1" x14ac:dyDescent="0.2">
      <c r="B159" s="32"/>
      <c r="C159" s="131" t="s">
        <v>254</v>
      </c>
      <c r="D159" s="131" t="s">
        <v>154</v>
      </c>
      <c r="E159" s="132" t="s">
        <v>260</v>
      </c>
      <c r="F159" s="133" t="s">
        <v>261</v>
      </c>
      <c r="G159" s="134" t="s">
        <v>157</v>
      </c>
      <c r="H159" s="135">
        <v>9.5</v>
      </c>
      <c r="I159" s="136"/>
      <c r="J159" s="137">
        <f>ROUND(I159*H159,2)</f>
        <v>0</v>
      </c>
      <c r="K159" s="133" t="s">
        <v>158</v>
      </c>
      <c r="L159" s="32"/>
      <c r="M159" s="138" t="s">
        <v>19</v>
      </c>
      <c r="N159" s="139" t="s">
        <v>43</v>
      </c>
      <c r="P159" s="140">
        <f>O159*H159</f>
        <v>0</v>
      </c>
      <c r="Q159" s="140">
        <v>0</v>
      </c>
      <c r="R159" s="140">
        <f>Q159*H159</f>
        <v>0</v>
      </c>
      <c r="S159" s="140">
        <v>0</v>
      </c>
      <c r="T159" s="141">
        <f>S159*H159</f>
        <v>0</v>
      </c>
      <c r="AR159" s="142" t="s">
        <v>159</v>
      </c>
      <c r="AT159" s="142" t="s">
        <v>154</v>
      </c>
      <c r="AU159" s="142" t="s">
        <v>81</v>
      </c>
      <c r="AY159" s="17" t="s">
        <v>152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7" t="s">
        <v>79</v>
      </c>
      <c r="BK159" s="143">
        <f>ROUND(I159*H159,2)</f>
        <v>0</v>
      </c>
      <c r="BL159" s="17" t="s">
        <v>159</v>
      </c>
      <c r="BM159" s="142" t="s">
        <v>685</v>
      </c>
    </row>
    <row r="160" spans="2:65" s="1" customFormat="1" x14ac:dyDescent="0.2">
      <c r="B160" s="32"/>
      <c r="D160" s="144" t="s">
        <v>161</v>
      </c>
      <c r="F160" s="145" t="s">
        <v>263</v>
      </c>
      <c r="I160" s="146"/>
      <c r="L160" s="32"/>
      <c r="M160" s="147"/>
      <c r="T160" s="53"/>
      <c r="AT160" s="17" t="s">
        <v>161</v>
      </c>
      <c r="AU160" s="17" t="s">
        <v>81</v>
      </c>
    </row>
    <row r="161" spans="2:65" s="13" customFormat="1" x14ac:dyDescent="0.2">
      <c r="B161" s="155"/>
      <c r="D161" s="149" t="s">
        <v>163</v>
      </c>
      <c r="E161" s="156" t="s">
        <v>19</v>
      </c>
      <c r="F161" s="157" t="s">
        <v>773</v>
      </c>
      <c r="H161" s="158">
        <v>9.5</v>
      </c>
      <c r="I161" s="159"/>
      <c r="L161" s="155"/>
      <c r="M161" s="160"/>
      <c r="T161" s="161"/>
      <c r="AT161" s="156" t="s">
        <v>163</v>
      </c>
      <c r="AU161" s="156" t="s">
        <v>81</v>
      </c>
      <c r="AV161" s="13" t="s">
        <v>81</v>
      </c>
      <c r="AW161" s="13" t="s">
        <v>33</v>
      </c>
      <c r="AX161" s="13" t="s">
        <v>79</v>
      </c>
      <c r="AY161" s="156" t="s">
        <v>152</v>
      </c>
    </row>
    <row r="162" spans="2:65" s="1" customFormat="1" ht="16.5" customHeight="1" x14ac:dyDescent="0.2">
      <c r="B162" s="32"/>
      <c r="C162" s="169" t="s">
        <v>259</v>
      </c>
      <c r="D162" s="169" t="s">
        <v>228</v>
      </c>
      <c r="E162" s="170" t="s">
        <v>266</v>
      </c>
      <c r="F162" s="171" t="s">
        <v>267</v>
      </c>
      <c r="G162" s="172" t="s">
        <v>268</v>
      </c>
      <c r="H162" s="173">
        <v>0.19</v>
      </c>
      <c r="I162" s="174"/>
      <c r="J162" s="175">
        <f>ROUND(I162*H162,2)</f>
        <v>0</v>
      </c>
      <c r="K162" s="171" t="s">
        <v>158</v>
      </c>
      <c r="L162" s="176"/>
      <c r="M162" s="177" t="s">
        <v>19</v>
      </c>
      <c r="N162" s="178" t="s">
        <v>43</v>
      </c>
      <c r="P162" s="140">
        <f>O162*H162</f>
        <v>0</v>
      </c>
      <c r="Q162" s="140">
        <v>1E-3</v>
      </c>
      <c r="R162" s="140">
        <f>Q162*H162</f>
        <v>1.9000000000000001E-4</v>
      </c>
      <c r="S162" s="140">
        <v>0</v>
      </c>
      <c r="T162" s="141">
        <f>S162*H162</f>
        <v>0</v>
      </c>
      <c r="AR162" s="142" t="s">
        <v>208</v>
      </c>
      <c r="AT162" s="142" t="s">
        <v>228</v>
      </c>
      <c r="AU162" s="142" t="s">
        <v>81</v>
      </c>
      <c r="AY162" s="17" t="s">
        <v>152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7" t="s">
        <v>79</v>
      </c>
      <c r="BK162" s="143">
        <f>ROUND(I162*H162,2)</f>
        <v>0</v>
      </c>
      <c r="BL162" s="17" t="s">
        <v>159</v>
      </c>
      <c r="BM162" s="142" t="s">
        <v>687</v>
      </c>
    </row>
    <row r="163" spans="2:65" s="13" customFormat="1" x14ac:dyDescent="0.2">
      <c r="B163" s="155"/>
      <c r="D163" s="149" t="s">
        <v>163</v>
      </c>
      <c r="F163" s="157" t="s">
        <v>774</v>
      </c>
      <c r="H163" s="158">
        <v>0.19</v>
      </c>
      <c r="I163" s="159"/>
      <c r="L163" s="155"/>
      <c r="M163" s="160"/>
      <c r="T163" s="161"/>
      <c r="AT163" s="156" t="s">
        <v>163</v>
      </c>
      <c r="AU163" s="156" t="s">
        <v>81</v>
      </c>
      <c r="AV163" s="13" t="s">
        <v>81</v>
      </c>
      <c r="AW163" s="13" t="s">
        <v>4</v>
      </c>
      <c r="AX163" s="13" t="s">
        <v>79</v>
      </c>
      <c r="AY163" s="156" t="s">
        <v>152</v>
      </c>
    </row>
    <row r="164" spans="2:65" s="1" customFormat="1" ht="21.75" customHeight="1" x14ac:dyDescent="0.2">
      <c r="B164" s="32"/>
      <c r="C164" s="131" t="s">
        <v>265</v>
      </c>
      <c r="D164" s="131" t="s">
        <v>154</v>
      </c>
      <c r="E164" s="132" t="s">
        <v>272</v>
      </c>
      <c r="F164" s="133" t="s">
        <v>273</v>
      </c>
      <c r="G164" s="134" t="s">
        <v>157</v>
      </c>
      <c r="H164" s="135">
        <v>33.369999999999997</v>
      </c>
      <c r="I164" s="136"/>
      <c r="J164" s="137">
        <f>ROUND(I164*H164,2)</f>
        <v>0</v>
      </c>
      <c r="K164" s="133" t="s">
        <v>158</v>
      </c>
      <c r="L164" s="32"/>
      <c r="M164" s="138" t="s">
        <v>19</v>
      </c>
      <c r="N164" s="139" t="s">
        <v>43</v>
      </c>
      <c r="P164" s="140">
        <f>O164*H164</f>
        <v>0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AR164" s="142" t="s">
        <v>159</v>
      </c>
      <c r="AT164" s="142" t="s">
        <v>154</v>
      </c>
      <c r="AU164" s="142" t="s">
        <v>81</v>
      </c>
      <c r="AY164" s="17" t="s">
        <v>152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7" t="s">
        <v>79</v>
      </c>
      <c r="BK164" s="143">
        <f>ROUND(I164*H164,2)</f>
        <v>0</v>
      </c>
      <c r="BL164" s="17" t="s">
        <v>159</v>
      </c>
      <c r="BM164" s="142" t="s">
        <v>689</v>
      </c>
    </row>
    <row r="165" spans="2:65" s="1" customFormat="1" x14ac:dyDescent="0.2">
      <c r="B165" s="32"/>
      <c r="D165" s="144" t="s">
        <v>161</v>
      </c>
      <c r="F165" s="145" t="s">
        <v>275</v>
      </c>
      <c r="I165" s="146"/>
      <c r="L165" s="32"/>
      <c r="M165" s="147"/>
      <c r="T165" s="53"/>
      <c r="AT165" s="17" t="s">
        <v>161</v>
      </c>
      <c r="AU165" s="17" t="s">
        <v>81</v>
      </c>
    </row>
    <row r="166" spans="2:65" s="12" customFormat="1" x14ac:dyDescent="0.2">
      <c r="B166" s="148"/>
      <c r="D166" s="149" t="s">
        <v>163</v>
      </c>
      <c r="E166" s="150" t="s">
        <v>19</v>
      </c>
      <c r="F166" s="151" t="s">
        <v>534</v>
      </c>
      <c r="H166" s="150" t="s">
        <v>19</v>
      </c>
      <c r="I166" s="152"/>
      <c r="L166" s="148"/>
      <c r="M166" s="153"/>
      <c r="T166" s="154"/>
      <c r="AT166" s="150" t="s">
        <v>163</v>
      </c>
      <c r="AU166" s="150" t="s">
        <v>81</v>
      </c>
      <c r="AV166" s="12" t="s">
        <v>79</v>
      </c>
      <c r="AW166" s="12" t="s">
        <v>33</v>
      </c>
      <c r="AX166" s="12" t="s">
        <v>72</v>
      </c>
      <c r="AY166" s="150" t="s">
        <v>152</v>
      </c>
    </row>
    <row r="167" spans="2:65" s="13" customFormat="1" x14ac:dyDescent="0.2">
      <c r="B167" s="155"/>
      <c r="D167" s="149" t="s">
        <v>163</v>
      </c>
      <c r="E167" s="156" t="s">
        <v>19</v>
      </c>
      <c r="F167" s="157" t="s">
        <v>170</v>
      </c>
      <c r="H167" s="158">
        <v>3</v>
      </c>
      <c r="I167" s="159"/>
      <c r="L167" s="155"/>
      <c r="M167" s="160"/>
      <c r="T167" s="161"/>
      <c r="AT167" s="156" t="s">
        <v>163</v>
      </c>
      <c r="AU167" s="156" t="s">
        <v>81</v>
      </c>
      <c r="AV167" s="13" t="s">
        <v>81</v>
      </c>
      <c r="AW167" s="13" t="s">
        <v>33</v>
      </c>
      <c r="AX167" s="13" t="s">
        <v>72</v>
      </c>
      <c r="AY167" s="156" t="s">
        <v>152</v>
      </c>
    </row>
    <row r="168" spans="2:65" s="12" customFormat="1" x14ac:dyDescent="0.2">
      <c r="B168" s="148"/>
      <c r="D168" s="149" t="s">
        <v>163</v>
      </c>
      <c r="E168" s="150" t="s">
        <v>19</v>
      </c>
      <c r="F168" s="151" t="s">
        <v>189</v>
      </c>
      <c r="H168" s="150" t="s">
        <v>19</v>
      </c>
      <c r="I168" s="152"/>
      <c r="L168" s="148"/>
      <c r="M168" s="153"/>
      <c r="T168" s="154"/>
      <c r="AT168" s="150" t="s">
        <v>163</v>
      </c>
      <c r="AU168" s="150" t="s">
        <v>81</v>
      </c>
      <c r="AV168" s="12" t="s">
        <v>79</v>
      </c>
      <c r="AW168" s="12" t="s">
        <v>33</v>
      </c>
      <c r="AX168" s="12" t="s">
        <v>72</v>
      </c>
      <c r="AY168" s="150" t="s">
        <v>152</v>
      </c>
    </row>
    <row r="169" spans="2:65" s="13" customFormat="1" x14ac:dyDescent="0.2">
      <c r="B169" s="155"/>
      <c r="D169" s="149" t="s">
        <v>163</v>
      </c>
      <c r="E169" s="156" t="s">
        <v>19</v>
      </c>
      <c r="F169" s="157" t="s">
        <v>245</v>
      </c>
      <c r="H169" s="158">
        <v>14</v>
      </c>
      <c r="I169" s="159"/>
      <c r="L169" s="155"/>
      <c r="M169" s="160"/>
      <c r="T169" s="161"/>
      <c r="AT169" s="156" t="s">
        <v>163</v>
      </c>
      <c r="AU169" s="156" t="s">
        <v>81</v>
      </c>
      <c r="AV169" s="13" t="s">
        <v>81</v>
      </c>
      <c r="AW169" s="13" t="s">
        <v>33</v>
      </c>
      <c r="AX169" s="13" t="s">
        <v>72</v>
      </c>
      <c r="AY169" s="156" t="s">
        <v>152</v>
      </c>
    </row>
    <row r="170" spans="2:65" s="12" customFormat="1" x14ac:dyDescent="0.2">
      <c r="B170" s="148"/>
      <c r="D170" s="149" t="s">
        <v>163</v>
      </c>
      <c r="E170" s="150" t="s">
        <v>19</v>
      </c>
      <c r="F170" s="151" t="s">
        <v>225</v>
      </c>
      <c r="H170" s="150" t="s">
        <v>19</v>
      </c>
      <c r="I170" s="152"/>
      <c r="L170" s="148"/>
      <c r="M170" s="153"/>
      <c r="T170" s="154"/>
      <c r="AT170" s="150" t="s">
        <v>163</v>
      </c>
      <c r="AU170" s="150" t="s">
        <v>81</v>
      </c>
      <c r="AV170" s="12" t="s">
        <v>79</v>
      </c>
      <c r="AW170" s="12" t="s">
        <v>33</v>
      </c>
      <c r="AX170" s="12" t="s">
        <v>72</v>
      </c>
      <c r="AY170" s="150" t="s">
        <v>152</v>
      </c>
    </row>
    <row r="171" spans="2:65" s="13" customFormat="1" x14ac:dyDescent="0.2">
      <c r="B171" s="155"/>
      <c r="D171" s="149" t="s">
        <v>163</v>
      </c>
      <c r="E171" s="156" t="s">
        <v>19</v>
      </c>
      <c r="F171" s="157" t="s">
        <v>572</v>
      </c>
      <c r="H171" s="158">
        <v>16.37</v>
      </c>
      <c r="I171" s="159"/>
      <c r="L171" s="155"/>
      <c r="M171" s="160"/>
      <c r="T171" s="161"/>
      <c r="AT171" s="156" t="s">
        <v>163</v>
      </c>
      <c r="AU171" s="156" t="s">
        <v>81</v>
      </c>
      <c r="AV171" s="13" t="s">
        <v>81</v>
      </c>
      <c r="AW171" s="13" t="s">
        <v>33</v>
      </c>
      <c r="AX171" s="13" t="s">
        <v>72</v>
      </c>
      <c r="AY171" s="156" t="s">
        <v>152</v>
      </c>
    </row>
    <row r="172" spans="2:65" s="14" customFormat="1" x14ac:dyDescent="0.2">
      <c r="B172" s="162"/>
      <c r="D172" s="149" t="s">
        <v>163</v>
      </c>
      <c r="E172" s="163" t="s">
        <v>19</v>
      </c>
      <c r="F172" s="164" t="s">
        <v>194</v>
      </c>
      <c r="H172" s="165">
        <v>33.369999999999997</v>
      </c>
      <c r="I172" s="166"/>
      <c r="L172" s="162"/>
      <c r="M172" s="167"/>
      <c r="T172" s="168"/>
      <c r="AT172" s="163" t="s">
        <v>163</v>
      </c>
      <c r="AU172" s="163" t="s">
        <v>81</v>
      </c>
      <c r="AV172" s="14" t="s">
        <v>159</v>
      </c>
      <c r="AW172" s="14" t="s">
        <v>33</v>
      </c>
      <c r="AX172" s="14" t="s">
        <v>79</v>
      </c>
      <c r="AY172" s="163" t="s">
        <v>152</v>
      </c>
    </row>
    <row r="173" spans="2:65" s="1" customFormat="1" ht="21.75" customHeight="1" x14ac:dyDescent="0.2">
      <c r="B173" s="32"/>
      <c r="C173" s="131" t="s">
        <v>271</v>
      </c>
      <c r="D173" s="131" t="s">
        <v>154</v>
      </c>
      <c r="E173" s="132" t="s">
        <v>279</v>
      </c>
      <c r="F173" s="133" t="s">
        <v>280</v>
      </c>
      <c r="G173" s="134" t="s">
        <v>157</v>
      </c>
      <c r="H173" s="135">
        <v>28.5</v>
      </c>
      <c r="I173" s="136"/>
      <c r="J173" s="137">
        <f>ROUND(I173*H173,2)</f>
        <v>0</v>
      </c>
      <c r="K173" s="133" t="s">
        <v>158</v>
      </c>
      <c r="L173" s="32"/>
      <c r="M173" s="138" t="s">
        <v>19</v>
      </c>
      <c r="N173" s="139" t="s">
        <v>43</v>
      </c>
      <c r="P173" s="140">
        <f>O173*H173</f>
        <v>0</v>
      </c>
      <c r="Q173" s="140">
        <v>0</v>
      </c>
      <c r="R173" s="140">
        <f>Q173*H173</f>
        <v>0</v>
      </c>
      <c r="S173" s="140">
        <v>0</v>
      </c>
      <c r="T173" s="141">
        <f>S173*H173</f>
        <v>0</v>
      </c>
      <c r="AR173" s="142" t="s">
        <v>159</v>
      </c>
      <c r="AT173" s="142" t="s">
        <v>154</v>
      </c>
      <c r="AU173" s="142" t="s">
        <v>81</v>
      </c>
      <c r="AY173" s="17" t="s">
        <v>152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7" t="s">
        <v>79</v>
      </c>
      <c r="BK173" s="143">
        <f>ROUND(I173*H173,2)</f>
        <v>0</v>
      </c>
      <c r="BL173" s="17" t="s">
        <v>159</v>
      </c>
      <c r="BM173" s="142" t="s">
        <v>690</v>
      </c>
    </row>
    <row r="174" spans="2:65" s="1" customFormat="1" x14ac:dyDescent="0.2">
      <c r="B174" s="32"/>
      <c r="D174" s="144" t="s">
        <v>161</v>
      </c>
      <c r="F174" s="145" t="s">
        <v>282</v>
      </c>
      <c r="I174" s="146"/>
      <c r="L174" s="32"/>
      <c r="M174" s="147"/>
      <c r="T174" s="53"/>
      <c r="AT174" s="17" t="s">
        <v>161</v>
      </c>
      <c r="AU174" s="17" t="s">
        <v>81</v>
      </c>
    </row>
    <row r="175" spans="2:65" s="12" customFormat="1" x14ac:dyDescent="0.2">
      <c r="B175" s="148"/>
      <c r="D175" s="149" t="s">
        <v>163</v>
      </c>
      <c r="E175" s="150" t="s">
        <v>19</v>
      </c>
      <c r="F175" s="151" t="s">
        <v>283</v>
      </c>
      <c r="H175" s="150" t="s">
        <v>19</v>
      </c>
      <c r="I175" s="152"/>
      <c r="L175" s="148"/>
      <c r="M175" s="153"/>
      <c r="T175" s="154"/>
      <c r="AT175" s="150" t="s">
        <v>163</v>
      </c>
      <c r="AU175" s="150" t="s">
        <v>81</v>
      </c>
      <c r="AV175" s="12" t="s">
        <v>79</v>
      </c>
      <c r="AW175" s="12" t="s">
        <v>33</v>
      </c>
      <c r="AX175" s="12" t="s">
        <v>72</v>
      </c>
      <c r="AY175" s="150" t="s">
        <v>152</v>
      </c>
    </row>
    <row r="176" spans="2:65" s="13" customFormat="1" x14ac:dyDescent="0.2">
      <c r="B176" s="155"/>
      <c r="D176" s="149" t="s">
        <v>163</v>
      </c>
      <c r="E176" s="156" t="s">
        <v>19</v>
      </c>
      <c r="F176" s="157" t="s">
        <v>775</v>
      </c>
      <c r="H176" s="158">
        <v>28.5</v>
      </c>
      <c r="I176" s="159"/>
      <c r="L176" s="155"/>
      <c r="M176" s="160"/>
      <c r="T176" s="161"/>
      <c r="AT176" s="156" t="s">
        <v>163</v>
      </c>
      <c r="AU176" s="156" t="s">
        <v>81</v>
      </c>
      <c r="AV176" s="13" t="s">
        <v>81</v>
      </c>
      <c r="AW176" s="13" t="s">
        <v>33</v>
      </c>
      <c r="AX176" s="13" t="s">
        <v>79</v>
      </c>
      <c r="AY176" s="156" t="s">
        <v>152</v>
      </c>
    </row>
    <row r="177" spans="2:65" s="1" customFormat="1" ht="16.5" customHeight="1" x14ac:dyDescent="0.2">
      <c r="B177" s="32"/>
      <c r="C177" s="169" t="s">
        <v>278</v>
      </c>
      <c r="D177" s="169" t="s">
        <v>228</v>
      </c>
      <c r="E177" s="170" t="s">
        <v>286</v>
      </c>
      <c r="F177" s="171" t="s">
        <v>287</v>
      </c>
      <c r="G177" s="172" t="s">
        <v>231</v>
      </c>
      <c r="H177" s="173">
        <v>2.2799999999999998</v>
      </c>
      <c r="I177" s="174"/>
      <c r="J177" s="175">
        <f>ROUND(I177*H177,2)</f>
        <v>0</v>
      </c>
      <c r="K177" s="171" t="s">
        <v>158</v>
      </c>
      <c r="L177" s="176"/>
      <c r="M177" s="177" t="s">
        <v>19</v>
      </c>
      <c r="N177" s="178" t="s">
        <v>43</v>
      </c>
      <c r="P177" s="140">
        <f>O177*H177</f>
        <v>0</v>
      </c>
      <c r="Q177" s="140">
        <v>1</v>
      </c>
      <c r="R177" s="140">
        <f>Q177*H177</f>
        <v>2.2799999999999998</v>
      </c>
      <c r="S177" s="140">
        <v>0</v>
      </c>
      <c r="T177" s="141">
        <f>S177*H177</f>
        <v>0</v>
      </c>
      <c r="AR177" s="142" t="s">
        <v>208</v>
      </c>
      <c r="AT177" s="142" t="s">
        <v>228</v>
      </c>
      <c r="AU177" s="142" t="s">
        <v>81</v>
      </c>
      <c r="AY177" s="17" t="s">
        <v>152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7" t="s">
        <v>79</v>
      </c>
      <c r="BK177" s="143">
        <f>ROUND(I177*H177,2)</f>
        <v>0</v>
      </c>
      <c r="BL177" s="17" t="s">
        <v>159</v>
      </c>
      <c r="BM177" s="142" t="s">
        <v>692</v>
      </c>
    </row>
    <row r="178" spans="2:65" s="13" customFormat="1" x14ac:dyDescent="0.2">
      <c r="B178" s="155"/>
      <c r="D178" s="149" t="s">
        <v>163</v>
      </c>
      <c r="E178" s="156" t="s">
        <v>19</v>
      </c>
      <c r="F178" s="157" t="s">
        <v>776</v>
      </c>
      <c r="H178" s="158">
        <v>2.2799999999999998</v>
      </c>
      <c r="I178" s="159"/>
      <c r="L178" s="155"/>
      <c r="M178" s="160"/>
      <c r="T178" s="161"/>
      <c r="AT178" s="156" t="s">
        <v>163</v>
      </c>
      <c r="AU178" s="156" t="s">
        <v>81</v>
      </c>
      <c r="AV178" s="13" t="s">
        <v>81</v>
      </c>
      <c r="AW178" s="13" t="s">
        <v>33</v>
      </c>
      <c r="AX178" s="13" t="s">
        <v>79</v>
      </c>
      <c r="AY178" s="156" t="s">
        <v>152</v>
      </c>
    </row>
    <row r="179" spans="2:65" s="11" customFormat="1" ht="22.9" customHeight="1" x14ac:dyDescent="0.2">
      <c r="B179" s="119"/>
      <c r="D179" s="120" t="s">
        <v>71</v>
      </c>
      <c r="E179" s="129" t="s">
        <v>81</v>
      </c>
      <c r="F179" s="129" t="s">
        <v>290</v>
      </c>
      <c r="I179" s="122"/>
      <c r="J179" s="130">
        <f>BK179</f>
        <v>0</v>
      </c>
      <c r="L179" s="119"/>
      <c r="M179" s="124"/>
      <c r="P179" s="125">
        <f>SUM(P180:P188)</f>
        <v>0</v>
      </c>
      <c r="R179" s="125">
        <f>SUM(R180:R188)</f>
        <v>10.93262161</v>
      </c>
      <c r="T179" s="126">
        <f>SUM(T180:T188)</f>
        <v>0</v>
      </c>
      <c r="AR179" s="120" t="s">
        <v>79</v>
      </c>
      <c r="AT179" s="127" t="s">
        <v>71</v>
      </c>
      <c r="AU179" s="127" t="s">
        <v>79</v>
      </c>
      <c r="AY179" s="120" t="s">
        <v>152</v>
      </c>
      <c r="BK179" s="128">
        <f>SUM(BK180:BK188)</f>
        <v>0</v>
      </c>
    </row>
    <row r="180" spans="2:65" s="1" customFormat="1" ht="16.5" customHeight="1" x14ac:dyDescent="0.2">
      <c r="B180" s="32"/>
      <c r="C180" s="131" t="s">
        <v>285</v>
      </c>
      <c r="D180" s="131" t="s">
        <v>154</v>
      </c>
      <c r="E180" s="132" t="s">
        <v>291</v>
      </c>
      <c r="F180" s="133" t="s">
        <v>292</v>
      </c>
      <c r="G180" s="134" t="s">
        <v>186</v>
      </c>
      <c r="H180" s="135">
        <v>1.1180000000000001</v>
      </c>
      <c r="I180" s="136"/>
      <c r="J180" s="137">
        <f>ROUND(I180*H180,2)</f>
        <v>0</v>
      </c>
      <c r="K180" s="133" t="s">
        <v>158</v>
      </c>
      <c r="L180" s="32"/>
      <c r="M180" s="138" t="s">
        <v>19</v>
      </c>
      <c r="N180" s="139" t="s">
        <v>43</v>
      </c>
      <c r="P180" s="140">
        <f>O180*H180</f>
        <v>0</v>
      </c>
      <c r="Q180" s="140">
        <v>2.16</v>
      </c>
      <c r="R180" s="140">
        <f>Q180*H180</f>
        <v>2.4148800000000006</v>
      </c>
      <c r="S180" s="140">
        <v>0</v>
      </c>
      <c r="T180" s="141">
        <f>S180*H180</f>
        <v>0</v>
      </c>
      <c r="AR180" s="142" t="s">
        <v>159</v>
      </c>
      <c r="AT180" s="142" t="s">
        <v>154</v>
      </c>
      <c r="AU180" s="142" t="s">
        <v>81</v>
      </c>
      <c r="AY180" s="17" t="s">
        <v>152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7" t="s">
        <v>79</v>
      </c>
      <c r="BK180" s="143">
        <f>ROUND(I180*H180,2)</f>
        <v>0</v>
      </c>
      <c r="BL180" s="17" t="s">
        <v>159</v>
      </c>
      <c r="BM180" s="142" t="s">
        <v>694</v>
      </c>
    </row>
    <row r="181" spans="2:65" s="1" customFormat="1" x14ac:dyDescent="0.2">
      <c r="B181" s="32"/>
      <c r="D181" s="144" t="s">
        <v>161</v>
      </c>
      <c r="F181" s="145" t="s">
        <v>294</v>
      </c>
      <c r="I181" s="146"/>
      <c r="L181" s="32"/>
      <c r="M181" s="147"/>
      <c r="T181" s="53"/>
      <c r="AT181" s="17" t="s">
        <v>161</v>
      </c>
      <c r="AU181" s="17" t="s">
        <v>81</v>
      </c>
    </row>
    <row r="182" spans="2:65" s="13" customFormat="1" x14ac:dyDescent="0.2">
      <c r="B182" s="155"/>
      <c r="D182" s="149" t="s">
        <v>163</v>
      </c>
      <c r="E182" s="156" t="s">
        <v>19</v>
      </c>
      <c r="F182" s="157" t="s">
        <v>578</v>
      </c>
      <c r="H182" s="158">
        <v>1.1180000000000001</v>
      </c>
      <c r="I182" s="159"/>
      <c r="L182" s="155"/>
      <c r="M182" s="160"/>
      <c r="T182" s="161"/>
      <c r="AT182" s="156" t="s">
        <v>163</v>
      </c>
      <c r="AU182" s="156" t="s">
        <v>81</v>
      </c>
      <c r="AV182" s="13" t="s">
        <v>81</v>
      </c>
      <c r="AW182" s="13" t="s">
        <v>33</v>
      </c>
      <c r="AX182" s="13" t="s">
        <v>79</v>
      </c>
      <c r="AY182" s="156" t="s">
        <v>152</v>
      </c>
    </row>
    <row r="183" spans="2:65" s="1" customFormat="1" ht="21.75" customHeight="1" x14ac:dyDescent="0.2">
      <c r="B183" s="32"/>
      <c r="C183" s="131" t="s">
        <v>7</v>
      </c>
      <c r="D183" s="131" t="s">
        <v>154</v>
      </c>
      <c r="E183" s="132" t="s">
        <v>297</v>
      </c>
      <c r="F183" s="133" t="s">
        <v>298</v>
      </c>
      <c r="G183" s="134" t="s">
        <v>186</v>
      </c>
      <c r="H183" s="135">
        <v>3.3540000000000001</v>
      </c>
      <c r="I183" s="136"/>
      <c r="J183" s="137">
        <f>ROUND(I183*H183,2)</f>
        <v>0</v>
      </c>
      <c r="K183" s="133" t="s">
        <v>158</v>
      </c>
      <c r="L183" s="32"/>
      <c r="M183" s="138" t="s">
        <v>19</v>
      </c>
      <c r="N183" s="139" t="s">
        <v>43</v>
      </c>
      <c r="P183" s="140">
        <f>O183*H183</f>
        <v>0</v>
      </c>
      <c r="Q183" s="140">
        <v>2.5018699999999998</v>
      </c>
      <c r="R183" s="140">
        <f>Q183*H183</f>
        <v>8.3912719799999991</v>
      </c>
      <c r="S183" s="140">
        <v>0</v>
      </c>
      <c r="T183" s="141">
        <f>S183*H183</f>
        <v>0</v>
      </c>
      <c r="AR183" s="142" t="s">
        <v>159</v>
      </c>
      <c r="AT183" s="142" t="s">
        <v>154</v>
      </c>
      <c r="AU183" s="142" t="s">
        <v>81</v>
      </c>
      <c r="AY183" s="17" t="s">
        <v>152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7" t="s">
        <v>79</v>
      </c>
      <c r="BK183" s="143">
        <f>ROUND(I183*H183,2)</f>
        <v>0</v>
      </c>
      <c r="BL183" s="17" t="s">
        <v>159</v>
      </c>
      <c r="BM183" s="142" t="s">
        <v>695</v>
      </c>
    </row>
    <row r="184" spans="2:65" s="1" customFormat="1" x14ac:dyDescent="0.2">
      <c r="B184" s="32"/>
      <c r="D184" s="144" t="s">
        <v>161</v>
      </c>
      <c r="F184" s="145" t="s">
        <v>300</v>
      </c>
      <c r="I184" s="146"/>
      <c r="L184" s="32"/>
      <c r="M184" s="147"/>
      <c r="T184" s="53"/>
      <c r="AT184" s="17" t="s">
        <v>161</v>
      </c>
      <c r="AU184" s="17" t="s">
        <v>81</v>
      </c>
    </row>
    <row r="185" spans="2:65" s="13" customFormat="1" x14ac:dyDescent="0.2">
      <c r="B185" s="155"/>
      <c r="D185" s="149" t="s">
        <v>163</v>
      </c>
      <c r="E185" s="156" t="s">
        <v>19</v>
      </c>
      <c r="F185" s="157" t="s">
        <v>580</v>
      </c>
      <c r="H185" s="158">
        <v>3.3540000000000001</v>
      </c>
      <c r="I185" s="159"/>
      <c r="L185" s="155"/>
      <c r="M185" s="160"/>
      <c r="T185" s="161"/>
      <c r="AT185" s="156" t="s">
        <v>163</v>
      </c>
      <c r="AU185" s="156" t="s">
        <v>81</v>
      </c>
      <c r="AV185" s="13" t="s">
        <v>81</v>
      </c>
      <c r="AW185" s="13" t="s">
        <v>33</v>
      </c>
      <c r="AX185" s="13" t="s">
        <v>79</v>
      </c>
      <c r="AY185" s="156" t="s">
        <v>152</v>
      </c>
    </row>
    <row r="186" spans="2:65" s="1" customFormat="1" ht="16.5" customHeight="1" x14ac:dyDescent="0.2">
      <c r="B186" s="32"/>
      <c r="C186" s="131" t="s">
        <v>296</v>
      </c>
      <c r="D186" s="131" t="s">
        <v>154</v>
      </c>
      <c r="E186" s="132" t="s">
        <v>303</v>
      </c>
      <c r="F186" s="133" t="s">
        <v>304</v>
      </c>
      <c r="G186" s="134" t="s">
        <v>231</v>
      </c>
      <c r="H186" s="135">
        <v>0.11899999999999999</v>
      </c>
      <c r="I186" s="136"/>
      <c r="J186" s="137">
        <f>ROUND(I186*H186,2)</f>
        <v>0</v>
      </c>
      <c r="K186" s="133" t="s">
        <v>158</v>
      </c>
      <c r="L186" s="32"/>
      <c r="M186" s="138" t="s">
        <v>19</v>
      </c>
      <c r="N186" s="139" t="s">
        <v>43</v>
      </c>
      <c r="P186" s="140">
        <f>O186*H186</f>
        <v>0</v>
      </c>
      <c r="Q186" s="140">
        <v>1.06277</v>
      </c>
      <c r="R186" s="140">
        <f>Q186*H186</f>
        <v>0.12646963</v>
      </c>
      <c r="S186" s="140">
        <v>0</v>
      </c>
      <c r="T186" s="141">
        <f>S186*H186</f>
        <v>0</v>
      </c>
      <c r="AR186" s="142" t="s">
        <v>159</v>
      </c>
      <c r="AT186" s="142" t="s">
        <v>154</v>
      </c>
      <c r="AU186" s="142" t="s">
        <v>81</v>
      </c>
      <c r="AY186" s="17" t="s">
        <v>152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7" t="s">
        <v>79</v>
      </c>
      <c r="BK186" s="143">
        <f>ROUND(I186*H186,2)</f>
        <v>0</v>
      </c>
      <c r="BL186" s="17" t="s">
        <v>159</v>
      </c>
      <c r="BM186" s="142" t="s">
        <v>696</v>
      </c>
    </row>
    <row r="187" spans="2:65" s="1" customFormat="1" x14ac:dyDescent="0.2">
      <c r="B187" s="32"/>
      <c r="D187" s="144" t="s">
        <v>161</v>
      </c>
      <c r="F187" s="145" t="s">
        <v>306</v>
      </c>
      <c r="I187" s="146"/>
      <c r="L187" s="32"/>
      <c r="M187" s="147"/>
      <c r="T187" s="53"/>
      <c r="AT187" s="17" t="s">
        <v>161</v>
      </c>
      <c r="AU187" s="17" t="s">
        <v>81</v>
      </c>
    </row>
    <row r="188" spans="2:65" s="13" customFormat="1" x14ac:dyDescent="0.2">
      <c r="B188" s="155"/>
      <c r="D188" s="149" t="s">
        <v>163</v>
      </c>
      <c r="E188" s="156" t="s">
        <v>19</v>
      </c>
      <c r="F188" s="157" t="s">
        <v>582</v>
      </c>
      <c r="H188" s="158">
        <v>0.11899999999999999</v>
      </c>
      <c r="I188" s="159"/>
      <c r="L188" s="155"/>
      <c r="M188" s="160"/>
      <c r="T188" s="161"/>
      <c r="AT188" s="156" t="s">
        <v>163</v>
      </c>
      <c r="AU188" s="156" t="s">
        <v>81</v>
      </c>
      <c r="AV188" s="13" t="s">
        <v>81</v>
      </c>
      <c r="AW188" s="13" t="s">
        <v>33</v>
      </c>
      <c r="AX188" s="13" t="s">
        <v>79</v>
      </c>
      <c r="AY188" s="156" t="s">
        <v>152</v>
      </c>
    </row>
    <row r="189" spans="2:65" s="11" customFormat="1" ht="22.9" customHeight="1" x14ac:dyDescent="0.2">
      <c r="B189" s="119"/>
      <c r="D189" s="120" t="s">
        <v>71</v>
      </c>
      <c r="E189" s="129" t="s">
        <v>183</v>
      </c>
      <c r="F189" s="129" t="s">
        <v>308</v>
      </c>
      <c r="I189" s="122"/>
      <c r="J189" s="130">
        <f>BK189</f>
        <v>0</v>
      </c>
      <c r="L189" s="119"/>
      <c r="M189" s="124"/>
      <c r="P189" s="125">
        <f>SUM(P190:P226)</f>
        <v>0</v>
      </c>
      <c r="R189" s="125">
        <f>SUM(R190:R226)</f>
        <v>4.0312200000000002</v>
      </c>
      <c r="T189" s="126">
        <f>SUM(T190:T226)</f>
        <v>0</v>
      </c>
      <c r="AR189" s="120" t="s">
        <v>79</v>
      </c>
      <c r="AT189" s="127" t="s">
        <v>71</v>
      </c>
      <c r="AU189" s="127" t="s">
        <v>79</v>
      </c>
      <c r="AY189" s="120" t="s">
        <v>152</v>
      </c>
      <c r="BK189" s="128">
        <f>SUM(BK190:BK226)</f>
        <v>0</v>
      </c>
    </row>
    <row r="190" spans="2:65" s="1" customFormat="1" ht="21.75" customHeight="1" x14ac:dyDescent="0.2">
      <c r="B190" s="32"/>
      <c r="C190" s="131" t="s">
        <v>302</v>
      </c>
      <c r="D190" s="131" t="s">
        <v>154</v>
      </c>
      <c r="E190" s="132" t="s">
        <v>583</v>
      </c>
      <c r="F190" s="133" t="s">
        <v>584</v>
      </c>
      <c r="G190" s="134" t="s">
        <v>157</v>
      </c>
      <c r="H190" s="135">
        <v>3</v>
      </c>
      <c r="I190" s="136"/>
      <c r="J190" s="137">
        <f>ROUND(I190*H190,2)</f>
        <v>0</v>
      </c>
      <c r="K190" s="133" t="s">
        <v>158</v>
      </c>
      <c r="L190" s="32"/>
      <c r="M190" s="138" t="s">
        <v>19</v>
      </c>
      <c r="N190" s="139" t="s">
        <v>43</v>
      </c>
      <c r="P190" s="140">
        <f>O190*H190</f>
        <v>0</v>
      </c>
      <c r="Q190" s="140">
        <v>0</v>
      </c>
      <c r="R190" s="140">
        <f>Q190*H190</f>
        <v>0</v>
      </c>
      <c r="S190" s="140">
        <v>0</v>
      </c>
      <c r="T190" s="141">
        <f>S190*H190</f>
        <v>0</v>
      </c>
      <c r="AR190" s="142" t="s">
        <v>159</v>
      </c>
      <c r="AT190" s="142" t="s">
        <v>154</v>
      </c>
      <c r="AU190" s="142" t="s">
        <v>81</v>
      </c>
      <c r="AY190" s="17" t="s">
        <v>152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7" t="s">
        <v>79</v>
      </c>
      <c r="BK190" s="143">
        <f>ROUND(I190*H190,2)</f>
        <v>0</v>
      </c>
      <c r="BL190" s="17" t="s">
        <v>159</v>
      </c>
      <c r="BM190" s="142" t="s">
        <v>697</v>
      </c>
    </row>
    <row r="191" spans="2:65" s="1" customFormat="1" x14ac:dyDescent="0.2">
      <c r="B191" s="32"/>
      <c r="D191" s="144" t="s">
        <v>161</v>
      </c>
      <c r="F191" s="145" t="s">
        <v>586</v>
      </c>
      <c r="I191" s="146"/>
      <c r="L191" s="32"/>
      <c r="M191" s="147"/>
      <c r="T191" s="53"/>
      <c r="AT191" s="17" t="s">
        <v>161</v>
      </c>
      <c r="AU191" s="17" t="s">
        <v>81</v>
      </c>
    </row>
    <row r="192" spans="2:65" s="12" customFormat="1" x14ac:dyDescent="0.2">
      <c r="B192" s="148"/>
      <c r="D192" s="149" t="s">
        <v>163</v>
      </c>
      <c r="E192" s="150" t="s">
        <v>19</v>
      </c>
      <c r="F192" s="151" t="s">
        <v>534</v>
      </c>
      <c r="H192" s="150" t="s">
        <v>19</v>
      </c>
      <c r="I192" s="152"/>
      <c r="L192" s="148"/>
      <c r="M192" s="153"/>
      <c r="T192" s="154"/>
      <c r="AT192" s="150" t="s">
        <v>163</v>
      </c>
      <c r="AU192" s="150" t="s">
        <v>81</v>
      </c>
      <c r="AV192" s="12" t="s">
        <v>79</v>
      </c>
      <c r="AW192" s="12" t="s">
        <v>33</v>
      </c>
      <c r="AX192" s="12" t="s">
        <v>72</v>
      </c>
      <c r="AY192" s="150" t="s">
        <v>152</v>
      </c>
    </row>
    <row r="193" spans="2:65" s="13" customFormat="1" x14ac:dyDescent="0.2">
      <c r="B193" s="155"/>
      <c r="D193" s="149" t="s">
        <v>163</v>
      </c>
      <c r="E193" s="156" t="s">
        <v>19</v>
      </c>
      <c r="F193" s="157" t="s">
        <v>170</v>
      </c>
      <c r="H193" s="158">
        <v>3</v>
      </c>
      <c r="I193" s="159"/>
      <c r="L193" s="155"/>
      <c r="M193" s="160"/>
      <c r="T193" s="161"/>
      <c r="AT193" s="156" t="s">
        <v>163</v>
      </c>
      <c r="AU193" s="156" t="s">
        <v>81</v>
      </c>
      <c r="AV193" s="13" t="s">
        <v>81</v>
      </c>
      <c r="AW193" s="13" t="s">
        <v>33</v>
      </c>
      <c r="AX193" s="13" t="s">
        <v>79</v>
      </c>
      <c r="AY193" s="156" t="s">
        <v>152</v>
      </c>
    </row>
    <row r="194" spans="2:65" s="1" customFormat="1" ht="21.75" customHeight="1" x14ac:dyDescent="0.2">
      <c r="B194" s="32"/>
      <c r="C194" s="131" t="s">
        <v>309</v>
      </c>
      <c r="D194" s="131" t="s">
        <v>154</v>
      </c>
      <c r="E194" s="132" t="s">
        <v>588</v>
      </c>
      <c r="F194" s="133" t="s">
        <v>589</v>
      </c>
      <c r="G194" s="134" t="s">
        <v>157</v>
      </c>
      <c r="H194" s="135">
        <v>3</v>
      </c>
      <c r="I194" s="136"/>
      <c r="J194" s="137">
        <f>ROUND(I194*H194,2)</f>
        <v>0</v>
      </c>
      <c r="K194" s="133" t="s">
        <v>158</v>
      </c>
      <c r="L194" s="32"/>
      <c r="M194" s="138" t="s">
        <v>19</v>
      </c>
      <c r="N194" s="139" t="s">
        <v>43</v>
      </c>
      <c r="P194" s="140">
        <f>O194*H194</f>
        <v>0</v>
      </c>
      <c r="Q194" s="140">
        <v>0</v>
      </c>
      <c r="R194" s="140">
        <f>Q194*H194</f>
        <v>0</v>
      </c>
      <c r="S194" s="140">
        <v>0</v>
      </c>
      <c r="T194" s="141">
        <f>S194*H194</f>
        <v>0</v>
      </c>
      <c r="AR194" s="142" t="s">
        <v>159</v>
      </c>
      <c r="AT194" s="142" t="s">
        <v>154</v>
      </c>
      <c r="AU194" s="142" t="s">
        <v>81</v>
      </c>
      <c r="AY194" s="17" t="s">
        <v>152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7" t="s">
        <v>79</v>
      </c>
      <c r="BK194" s="143">
        <f>ROUND(I194*H194,2)</f>
        <v>0</v>
      </c>
      <c r="BL194" s="17" t="s">
        <v>159</v>
      </c>
      <c r="BM194" s="142" t="s">
        <v>698</v>
      </c>
    </row>
    <row r="195" spans="2:65" s="1" customFormat="1" x14ac:dyDescent="0.2">
      <c r="B195" s="32"/>
      <c r="D195" s="144" t="s">
        <v>161</v>
      </c>
      <c r="F195" s="145" t="s">
        <v>591</v>
      </c>
      <c r="I195" s="146"/>
      <c r="L195" s="32"/>
      <c r="M195" s="147"/>
      <c r="T195" s="53"/>
      <c r="AT195" s="17" t="s">
        <v>161</v>
      </c>
      <c r="AU195" s="17" t="s">
        <v>81</v>
      </c>
    </row>
    <row r="196" spans="2:65" s="12" customFormat="1" x14ac:dyDescent="0.2">
      <c r="B196" s="148"/>
      <c r="D196" s="149" t="s">
        <v>163</v>
      </c>
      <c r="E196" s="150" t="s">
        <v>19</v>
      </c>
      <c r="F196" s="151" t="s">
        <v>534</v>
      </c>
      <c r="H196" s="150" t="s">
        <v>19</v>
      </c>
      <c r="I196" s="152"/>
      <c r="L196" s="148"/>
      <c r="M196" s="153"/>
      <c r="T196" s="154"/>
      <c r="AT196" s="150" t="s">
        <v>163</v>
      </c>
      <c r="AU196" s="150" t="s">
        <v>81</v>
      </c>
      <c r="AV196" s="12" t="s">
        <v>79</v>
      </c>
      <c r="AW196" s="12" t="s">
        <v>33</v>
      </c>
      <c r="AX196" s="12" t="s">
        <v>72</v>
      </c>
      <c r="AY196" s="150" t="s">
        <v>152</v>
      </c>
    </row>
    <row r="197" spans="2:65" s="13" customFormat="1" x14ac:dyDescent="0.2">
      <c r="B197" s="155"/>
      <c r="D197" s="149" t="s">
        <v>163</v>
      </c>
      <c r="E197" s="156" t="s">
        <v>19</v>
      </c>
      <c r="F197" s="157" t="s">
        <v>170</v>
      </c>
      <c r="H197" s="158">
        <v>3</v>
      </c>
      <c r="I197" s="159"/>
      <c r="L197" s="155"/>
      <c r="M197" s="160"/>
      <c r="T197" s="161"/>
      <c r="AT197" s="156" t="s">
        <v>163</v>
      </c>
      <c r="AU197" s="156" t="s">
        <v>81</v>
      </c>
      <c r="AV197" s="13" t="s">
        <v>81</v>
      </c>
      <c r="AW197" s="13" t="s">
        <v>33</v>
      </c>
      <c r="AX197" s="13" t="s">
        <v>79</v>
      </c>
      <c r="AY197" s="156" t="s">
        <v>152</v>
      </c>
    </row>
    <row r="198" spans="2:65" s="1" customFormat="1" ht="21.75" customHeight="1" x14ac:dyDescent="0.2">
      <c r="B198" s="32"/>
      <c r="C198" s="131" t="s">
        <v>314</v>
      </c>
      <c r="D198" s="131" t="s">
        <v>154</v>
      </c>
      <c r="E198" s="132" t="s">
        <v>310</v>
      </c>
      <c r="F198" s="133" t="s">
        <v>311</v>
      </c>
      <c r="G198" s="134" t="s">
        <v>157</v>
      </c>
      <c r="H198" s="135">
        <v>14</v>
      </c>
      <c r="I198" s="136"/>
      <c r="J198" s="137">
        <f>ROUND(I198*H198,2)</f>
        <v>0</v>
      </c>
      <c r="K198" s="133" t="s">
        <v>158</v>
      </c>
      <c r="L198" s="32"/>
      <c r="M198" s="138" t="s">
        <v>19</v>
      </c>
      <c r="N198" s="139" t="s">
        <v>43</v>
      </c>
      <c r="P198" s="140">
        <f>O198*H198</f>
        <v>0</v>
      </c>
      <c r="Q198" s="140">
        <v>0</v>
      </c>
      <c r="R198" s="140">
        <f>Q198*H198</f>
        <v>0</v>
      </c>
      <c r="S198" s="140">
        <v>0</v>
      </c>
      <c r="T198" s="141">
        <f>S198*H198</f>
        <v>0</v>
      </c>
      <c r="AR198" s="142" t="s">
        <v>159</v>
      </c>
      <c r="AT198" s="142" t="s">
        <v>154</v>
      </c>
      <c r="AU198" s="142" t="s">
        <v>81</v>
      </c>
      <c r="AY198" s="17" t="s">
        <v>152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7" t="s">
        <v>79</v>
      </c>
      <c r="BK198" s="143">
        <f>ROUND(I198*H198,2)</f>
        <v>0</v>
      </c>
      <c r="BL198" s="17" t="s">
        <v>159</v>
      </c>
      <c r="BM198" s="142" t="s">
        <v>699</v>
      </c>
    </row>
    <row r="199" spans="2:65" s="1" customFormat="1" x14ac:dyDescent="0.2">
      <c r="B199" s="32"/>
      <c r="D199" s="144" t="s">
        <v>161</v>
      </c>
      <c r="F199" s="145" t="s">
        <v>313</v>
      </c>
      <c r="I199" s="146"/>
      <c r="L199" s="32"/>
      <c r="M199" s="147"/>
      <c r="T199" s="53"/>
      <c r="AT199" s="17" t="s">
        <v>161</v>
      </c>
      <c r="AU199" s="17" t="s">
        <v>81</v>
      </c>
    </row>
    <row r="200" spans="2:65" s="12" customFormat="1" x14ac:dyDescent="0.2">
      <c r="B200" s="148"/>
      <c r="D200" s="149" t="s">
        <v>163</v>
      </c>
      <c r="E200" s="150" t="s">
        <v>19</v>
      </c>
      <c r="F200" s="151" t="s">
        <v>189</v>
      </c>
      <c r="H200" s="150" t="s">
        <v>19</v>
      </c>
      <c r="I200" s="152"/>
      <c r="L200" s="148"/>
      <c r="M200" s="153"/>
      <c r="T200" s="154"/>
      <c r="AT200" s="150" t="s">
        <v>163</v>
      </c>
      <c r="AU200" s="150" t="s">
        <v>81</v>
      </c>
      <c r="AV200" s="12" t="s">
        <v>79</v>
      </c>
      <c r="AW200" s="12" t="s">
        <v>33</v>
      </c>
      <c r="AX200" s="12" t="s">
        <v>72</v>
      </c>
      <c r="AY200" s="150" t="s">
        <v>152</v>
      </c>
    </row>
    <row r="201" spans="2:65" s="13" customFormat="1" x14ac:dyDescent="0.2">
      <c r="B201" s="155"/>
      <c r="D201" s="149" t="s">
        <v>163</v>
      </c>
      <c r="E201" s="156" t="s">
        <v>19</v>
      </c>
      <c r="F201" s="157" t="s">
        <v>245</v>
      </c>
      <c r="H201" s="158">
        <v>14</v>
      </c>
      <c r="I201" s="159"/>
      <c r="L201" s="155"/>
      <c r="M201" s="160"/>
      <c r="T201" s="161"/>
      <c r="AT201" s="156" t="s">
        <v>163</v>
      </c>
      <c r="AU201" s="156" t="s">
        <v>81</v>
      </c>
      <c r="AV201" s="13" t="s">
        <v>81</v>
      </c>
      <c r="AW201" s="13" t="s">
        <v>33</v>
      </c>
      <c r="AX201" s="13" t="s">
        <v>79</v>
      </c>
      <c r="AY201" s="156" t="s">
        <v>152</v>
      </c>
    </row>
    <row r="202" spans="2:65" s="1" customFormat="1" ht="24.2" customHeight="1" x14ac:dyDescent="0.2">
      <c r="B202" s="32"/>
      <c r="C202" s="131" t="s">
        <v>321</v>
      </c>
      <c r="D202" s="131" t="s">
        <v>154</v>
      </c>
      <c r="E202" s="132" t="s">
        <v>315</v>
      </c>
      <c r="F202" s="133" t="s">
        <v>316</v>
      </c>
      <c r="G202" s="134" t="s">
        <v>157</v>
      </c>
      <c r="H202" s="135">
        <v>5.75</v>
      </c>
      <c r="I202" s="136"/>
      <c r="J202" s="137">
        <f>ROUND(I202*H202,2)</f>
        <v>0</v>
      </c>
      <c r="K202" s="133" t="s">
        <v>158</v>
      </c>
      <c r="L202" s="32"/>
      <c r="M202" s="138" t="s">
        <v>19</v>
      </c>
      <c r="N202" s="139" t="s">
        <v>43</v>
      </c>
      <c r="P202" s="140">
        <f>O202*H202</f>
        <v>0</v>
      </c>
      <c r="Q202" s="140">
        <v>0</v>
      </c>
      <c r="R202" s="140">
        <f>Q202*H202</f>
        <v>0</v>
      </c>
      <c r="S202" s="140">
        <v>0</v>
      </c>
      <c r="T202" s="141">
        <f>S202*H202</f>
        <v>0</v>
      </c>
      <c r="AR202" s="142" t="s">
        <v>159</v>
      </c>
      <c r="AT202" s="142" t="s">
        <v>154</v>
      </c>
      <c r="AU202" s="142" t="s">
        <v>81</v>
      </c>
      <c r="AY202" s="17" t="s">
        <v>152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7" t="s">
        <v>79</v>
      </c>
      <c r="BK202" s="143">
        <f>ROUND(I202*H202,2)</f>
        <v>0</v>
      </c>
      <c r="BL202" s="17" t="s">
        <v>159</v>
      </c>
      <c r="BM202" s="142" t="s">
        <v>700</v>
      </c>
    </row>
    <row r="203" spans="2:65" s="1" customFormat="1" x14ac:dyDescent="0.2">
      <c r="B203" s="32"/>
      <c r="D203" s="144" t="s">
        <v>161</v>
      </c>
      <c r="F203" s="145" t="s">
        <v>318</v>
      </c>
      <c r="I203" s="146"/>
      <c r="L203" s="32"/>
      <c r="M203" s="147"/>
      <c r="T203" s="53"/>
      <c r="AT203" s="17" t="s">
        <v>161</v>
      </c>
      <c r="AU203" s="17" t="s">
        <v>81</v>
      </c>
    </row>
    <row r="204" spans="2:65" s="12" customFormat="1" x14ac:dyDescent="0.2">
      <c r="B204" s="148"/>
      <c r="D204" s="149" t="s">
        <v>163</v>
      </c>
      <c r="E204" s="150" t="s">
        <v>19</v>
      </c>
      <c r="F204" s="151" t="s">
        <v>319</v>
      </c>
      <c r="H204" s="150" t="s">
        <v>19</v>
      </c>
      <c r="I204" s="152"/>
      <c r="L204" s="148"/>
      <c r="M204" s="153"/>
      <c r="T204" s="154"/>
      <c r="AT204" s="150" t="s">
        <v>163</v>
      </c>
      <c r="AU204" s="150" t="s">
        <v>81</v>
      </c>
      <c r="AV204" s="12" t="s">
        <v>79</v>
      </c>
      <c r="AW204" s="12" t="s">
        <v>33</v>
      </c>
      <c r="AX204" s="12" t="s">
        <v>72</v>
      </c>
      <c r="AY204" s="150" t="s">
        <v>152</v>
      </c>
    </row>
    <row r="205" spans="2:65" s="13" customFormat="1" x14ac:dyDescent="0.2">
      <c r="B205" s="155"/>
      <c r="D205" s="149" t="s">
        <v>163</v>
      </c>
      <c r="E205" s="156" t="s">
        <v>19</v>
      </c>
      <c r="F205" s="157" t="s">
        <v>777</v>
      </c>
      <c r="H205" s="158">
        <v>5.75</v>
      </c>
      <c r="I205" s="159"/>
      <c r="L205" s="155"/>
      <c r="M205" s="160"/>
      <c r="T205" s="161"/>
      <c r="AT205" s="156" t="s">
        <v>163</v>
      </c>
      <c r="AU205" s="156" t="s">
        <v>81</v>
      </c>
      <c r="AV205" s="13" t="s">
        <v>81</v>
      </c>
      <c r="AW205" s="13" t="s">
        <v>33</v>
      </c>
      <c r="AX205" s="13" t="s">
        <v>79</v>
      </c>
      <c r="AY205" s="156" t="s">
        <v>152</v>
      </c>
    </row>
    <row r="206" spans="2:65" s="1" customFormat="1" ht="16.5" customHeight="1" x14ac:dyDescent="0.2">
      <c r="B206" s="32"/>
      <c r="C206" s="131" t="s">
        <v>326</v>
      </c>
      <c r="D206" s="131" t="s">
        <v>154</v>
      </c>
      <c r="E206" s="132" t="s">
        <v>322</v>
      </c>
      <c r="F206" s="133" t="s">
        <v>323</v>
      </c>
      <c r="G206" s="134" t="s">
        <v>157</v>
      </c>
      <c r="H206" s="135">
        <v>5.75</v>
      </c>
      <c r="I206" s="136"/>
      <c r="J206" s="137">
        <f>ROUND(I206*H206,2)</f>
        <v>0</v>
      </c>
      <c r="K206" s="133" t="s">
        <v>158</v>
      </c>
      <c r="L206" s="32"/>
      <c r="M206" s="138" t="s">
        <v>19</v>
      </c>
      <c r="N206" s="139" t="s">
        <v>43</v>
      </c>
      <c r="P206" s="140">
        <f>O206*H206</f>
        <v>0</v>
      </c>
      <c r="Q206" s="140">
        <v>0</v>
      </c>
      <c r="R206" s="140">
        <f>Q206*H206</f>
        <v>0</v>
      </c>
      <c r="S206" s="140">
        <v>0</v>
      </c>
      <c r="T206" s="141">
        <f>S206*H206</f>
        <v>0</v>
      </c>
      <c r="AR206" s="142" t="s">
        <v>159</v>
      </c>
      <c r="AT206" s="142" t="s">
        <v>154</v>
      </c>
      <c r="AU206" s="142" t="s">
        <v>81</v>
      </c>
      <c r="AY206" s="17" t="s">
        <v>152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7" t="s">
        <v>79</v>
      </c>
      <c r="BK206" s="143">
        <f>ROUND(I206*H206,2)</f>
        <v>0</v>
      </c>
      <c r="BL206" s="17" t="s">
        <v>159</v>
      </c>
      <c r="BM206" s="142" t="s">
        <v>701</v>
      </c>
    </row>
    <row r="207" spans="2:65" s="1" customFormat="1" x14ac:dyDescent="0.2">
      <c r="B207" s="32"/>
      <c r="D207" s="144" t="s">
        <v>161</v>
      </c>
      <c r="F207" s="145" t="s">
        <v>325</v>
      </c>
      <c r="I207" s="146"/>
      <c r="L207" s="32"/>
      <c r="M207" s="147"/>
      <c r="T207" s="53"/>
      <c r="AT207" s="17" t="s">
        <v>161</v>
      </c>
      <c r="AU207" s="17" t="s">
        <v>81</v>
      </c>
    </row>
    <row r="208" spans="2:65" s="12" customFormat="1" x14ac:dyDescent="0.2">
      <c r="B208" s="148"/>
      <c r="D208" s="149" t="s">
        <v>163</v>
      </c>
      <c r="E208" s="150" t="s">
        <v>19</v>
      </c>
      <c r="F208" s="151" t="s">
        <v>319</v>
      </c>
      <c r="H208" s="150" t="s">
        <v>19</v>
      </c>
      <c r="I208" s="152"/>
      <c r="L208" s="148"/>
      <c r="M208" s="153"/>
      <c r="T208" s="154"/>
      <c r="AT208" s="150" t="s">
        <v>163</v>
      </c>
      <c r="AU208" s="150" t="s">
        <v>81</v>
      </c>
      <c r="AV208" s="12" t="s">
        <v>79</v>
      </c>
      <c r="AW208" s="12" t="s">
        <v>33</v>
      </c>
      <c r="AX208" s="12" t="s">
        <v>72</v>
      </c>
      <c r="AY208" s="150" t="s">
        <v>152</v>
      </c>
    </row>
    <row r="209" spans="2:65" s="13" customFormat="1" x14ac:dyDescent="0.2">
      <c r="B209" s="155"/>
      <c r="D209" s="149" t="s">
        <v>163</v>
      </c>
      <c r="E209" s="156" t="s">
        <v>19</v>
      </c>
      <c r="F209" s="157" t="s">
        <v>777</v>
      </c>
      <c r="H209" s="158">
        <v>5.75</v>
      </c>
      <c r="I209" s="159"/>
      <c r="L209" s="155"/>
      <c r="M209" s="160"/>
      <c r="T209" s="161"/>
      <c r="AT209" s="156" t="s">
        <v>163</v>
      </c>
      <c r="AU209" s="156" t="s">
        <v>81</v>
      </c>
      <c r="AV209" s="13" t="s">
        <v>81</v>
      </c>
      <c r="AW209" s="13" t="s">
        <v>33</v>
      </c>
      <c r="AX209" s="13" t="s">
        <v>79</v>
      </c>
      <c r="AY209" s="156" t="s">
        <v>152</v>
      </c>
    </row>
    <row r="210" spans="2:65" s="1" customFormat="1" ht="24.2" customHeight="1" x14ac:dyDescent="0.2">
      <c r="B210" s="32"/>
      <c r="C210" s="131" t="s">
        <v>331</v>
      </c>
      <c r="D210" s="131" t="s">
        <v>154</v>
      </c>
      <c r="E210" s="132" t="s">
        <v>327</v>
      </c>
      <c r="F210" s="133" t="s">
        <v>328</v>
      </c>
      <c r="G210" s="134" t="s">
        <v>157</v>
      </c>
      <c r="H210" s="135">
        <v>5.75</v>
      </c>
      <c r="I210" s="136"/>
      <c r="J210" s="137">
        <f>ROUND(I210*H210,2)</f>
        <v>0</v>
      </c>
      <c r="K210" s="133" t="s">
        <v>158</v>
      </c>
      <c r="L210" s="32"/>
      <c r="M210" s="138" t="s">
        <v>19</v>
      </c>
      <c r="N210" s="139" t="s">
        <v>43</v>
      </c>
      <c r="P210" s="140">
        <f>O210*H210</f>
        <v>0</v>
      </c>
      <c r="Q210" s="140">
        <v>0</v>
      </c>
      <c r="R210" s="140">
        <f>Q210*H210</f>
        <v>0</v>
      </c>
      <c r="S210" s="140">
        <v>0</v>
      </c>
      <c r="T210" s="141">
        <f>S210*H210</f>
        <v>0</v>
      </c>
      <c r="AR210" s="142" t="s">
        <v>159</v>
      </c>
      <c r="AT210" s="142" t="s">
        <v>154</v>
      </c>
      <c r="AU210" s="142" t="s">
        <v>81</v>
      </c>
      <c r="AY210" s="17" t="s">
        <v>152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7" t="s">
        <v>79</v>
      </c>
      <c r="BK210" s="143">
        <f>ROUND(I210*H210,2)</f>
        <v>0</v>
      </c>
      <c r="BL210" s="17" t="s">
        <v>159</v>
      </c>
      <c r="BM210" s="142" t="s">
        <v>702</v>
      </c>
    </row>
    <row r="211" spans="2:65" s="1" customFormat="1" x14ac:dyDescent="0.2">
      <c r="B211" s="32"/>
      <c r="D211" s="144" t="s">
        <v>161</v>
      </c>
      <c r="F211" s="145" t="s">
        <v>330</v>
      </c>
      <c r="I211" s="146"/>
      <c r="L211" s="32"/>
      <c r="M211" s="147"/>
      <c r="T211" s="53"/>
      <c r="AT211" s="17" t="s">
        <v>161</v>
      </c>
      <c r="AU211" s="17" t="s">
        <v>81</v>
      </c>
    </row>
    <row r="212" spans="2:65" s="12" customFormat="1" x14ac:dyDescent="0.2">
      <c r="B212" s="148"/>
      <c r="D212" s="149" t="s">
        <v>163</v>
      </c>
      <c r="E212" s="150" t="s">
        <v>19</v>
      </c>
      <c r="F212" s="151" t="s">
        <v>319</v>
      </c>
      <c r="H212" s="150" t="s">
        <v>19</v>
      </c>
      <c r="I212" s="152"/>
      <c r="L212" s="148"/>
      <c r="M212" s="153"/>
      <c r="T212" s="154"/>
      <c r="AT212" s="150" t="s">
        <v>163</v>
      </c>
      <c r="AU212" s="150" t="s">
        <v>81</v>
      </c>
      <c r="AV212" s="12" t="s">
        <v>79</v>
      </c>
      <c r="AW212" s="12" t="s">
        <v>33</v>
      </c>
      <c r="AX212" s="12" t="s">
        <v>72</v>
      </c>
      <c r="AY212" s="150" t="s">
        <v>152</v>
      </c>
    </row>
    <row r="213" spans="2:65" s="13" customFormat="1" x14ac:dyDescent="0.2">
      <c r="B213" s="155"/>
      <c r="D213" s="149" t="s">
        <v>163</v>
      </c>
      <c r="E213" s="156" t="s">
        <v>19</v>
      </c>
      <c r="F213" s="157" t="s">
        <v>777</v>
      </c>
      <c r="H213" s="158">
        <v>5.75</v>
      </c>
      <c r="I213" s="159"/>
      <c r="L213" s="155"/>
      <c r="M213" s="160"/>
      <c r="T213" s="161"/>
      <c r="AT213" s="156" t="s">
        <v>163</v>
      </c>
      <c r="AU213" s="156" t="s">
        <v>81</v>
      </c>
      <c r="AV213" s="13" t="s">
        <v>81</v>
      </c>
      <c r="AW213" s="13" t="s">
        <v>33</v>
      </c>
      <c r="AX213" s="13" t="s">
        <v>79</v>
      </c>
      <c r="AY213" s="156" t="s">
        <v>152</v>
      </c>
    </row>
    <row r="214" spans="2:65" s="1" customFormat="1" ht="37.9" customHeight="1" x14ac:dyDescent="0.2">
      <c r="B214" s="32"/>
      <c r="C214" s="131" t="s">
        <v>336</v>
      </c>
      <c r="D214" s="131" t="s">
        <v>154</v>
      </c>
      <c r="E214" s="132" t="s">
        <v>332</v>
      </c>
      <c r="F214" s="133" t="s">
        <v>703</v>
      </c>
      <c r="G214" s="134" t="s">
        <v>157</v>
      </c>
      <c r="H214" s="135">
        <v>14</v>
      </c>
      <c r="I214" s="136"/>
      <c r="J214" s="137">
        <f>ROUND(I214*H214,2)</f>
        <v>0</v>
      </c>
      <c r="K214" s="133" t="s">
        <v>158</v>
      </c>
      <c r="L214" s="32"/>
      <c r="M214" s="138" t="s">
        <v>19</v>
      </c>
      <c r="N214" s="139" t="s">
        <v>43</v>
      </c>
      <c r="P214" s="140">
        <f>O214*H214</f>
        <v>0</v>
      </c>
      <c r="Q214" s="140">
        <v>8.9219999999999994E-2</v>
      </c>
      <c r="R214" s="140">
        <f>Q214*H214</f>
        <v>1.24908</v>
      </c>
      <c r="S214" s="140">
        <v>0</v>
      </c>
      <c r="T214" s="141">
        <f>S214*H214</f>
        <v>0</v>
      </c>
      <c r="AR214" s="142" t="s">
        <v>159</v>
      </c>
      <c r="AT214" s="142" t="s">
        <v>154</v>
      </c>
      <c r="AU214" s="142" t="s">
        <v>81</v>
      </c>
      <c r="AY214" s="17" t="s">
        <v>152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7" t="s">
        <v>79</v>
      </c>
      <c r="BK214" s="143">
        <f>ROUND(I214*H214,2)</f>
        <v>0</v>
      </c>
      <c r="BL214" s="17" t="s">
        <v>159</v>
      </c>
      <c r="BM214" s="142" t="s">
        <v>704</v>
      </c>
    </row>
    <row r="215" spans="2:65" s="1" customFormat="1" x14ac:dyDescent="0.2">
      <c r="B215" s="32"/>
      <c r="D215" s="144" t="s">
        <v>161</v>
      </c>
      <c r="F215" s="145" t="s">
        <v>335</v>
      </c>
      <c r="I215" s="146"/>
      <c r="L215" s="32"/>
      <c r="M215" s="147"/>
      <c r="T215" s="53"/>
      <c r="AT215" s="17" t="s">
        <v>161</v>
      </c>
      <c r="AU215" s="17" t="s">
        <v>81</v>
      </c>
    </row>
    <row r="216" spans="2:65" s="12" customFormat="1" x14ac:dyDescent="0.2">
      <c r="B216" s="148"/>
      <c r="D216" s="149" t="s">
        <v>163</v>
      </c>
      <c r="E216" s="150" t="s">
        <v>19</v>
      </c>
      <c r="F216" s="151" t="s">
        <v>189</v>
      </c>
      <c r="H216" s="150" t="s">
        <v>19</v>
      </c>
      <c r="I216" s="152"/>
      <c r="L216" s="148"/>
      <c r="M216" s="153"/>
      <c r="T216" s="154"/>
      <c r="AT216" s="150" t="s">
        <v>163</v>
      </c>
      <c r="AU216" s="150" t="s">
        <v>81</v>
      </c>
      <c r="AV216" s="12" t="s">
        <v>79</v>
      </c>
      <c r="AW216" s="12" t="s">
        <v>33</v>
      </c>
      <c r="AX216" s="12" t="s">
        <v>72</v>
      </c>
      <c r="AY216" s="150" t="s">
        <v>152</v>
      </c>
    </row>
    <row r="217" spans="2:65" s="13" customFormat="1" x14ac:dyDescent="0.2">
      <c r="B217" s="155"/>
      <c r="D217" s="149" t="s">
        <v>163</v>
      </c>
      <c r="E217" s="156" t="s">
        <v>19</v>
      </c>
      <c r="F217" s="157" t="s">
        <v>245</v>
      </c>
      <c r="H217" s="158">
        <v>14</v>
      </c>
      <c r="I217" s="159"/>
      <c r="L217" s="155"/>
      <c r="M217" s="160"/>
      <c r="T217" s="161"/>
      <c r="AT217" s="156" t="s">
        <v>163</v>
      </c>
      <c r="AU217" s="156" t="s">
        <v>81</v>
      </c>
      <c r="AV217" s="13" t="s">
        <v>81</v>
      </c>
      <c r="AW217" s="13" t="s">
        <v>33</v>
      </c>
      <c r="AX217" s="13" t="s">
        <v>79</v>
      </c>
      <c r="AY217" s="156" t="s">
        <v>152</v>
      </c>
    </row>
    <row r="218" spans="2:65" s="1" customFormat="1" ht="16.5" customHeight="1" x14ac:dyDescent="0.2">
      <c r="B218" s="32"/>
      <c r="C218" s="169" t="s">
        <v>342</v>
      </c>
      <c r="D218" s="169" t="s">
        <v>228</v>
      </c>
      <c r="E218" s="170" t="s">
        <v>337</v>
      </c>
      <c r="F218" s="171" t="s">
        <v>338</v>
      </c>
      <c r="G218" s="172" t="s">
        <v>157</v>
      </c>
      <c r="H218" s="173">
        <v>14.42</v>
      </c>
      <c r="I218" s="174"/>
      <c r="J218" s="175">
        <f>ROUND(I218*H218,2)</f>
        <v>0</v>
      </c>
      <c r="K218" s="171" t="s">
        <v>158</v>
      </c>
      <c r="L218" s="176"/>
      <c r="M218" s="177" t="s">
        <v>19</v>
      </c>
      <c r="N218" s="178" t="s">
        <v>43</v>
      </c>
      <c r="P218" s="140">
        <f>O218*H218</f>
        <v>0</v>
      </c>
      <c r="Q218" s="140">
        <v>0.13200000000000001</v>
      </c>
      <c r="R218" s="140">
        <f>Q218*H218</f>
        <v>1.90344</v>
      </c>
      <c r="S218" s="140">
        <v>0</v>
      </c>
      <c r="T218" s="141">
        <f>S218*H218</f>
        <v>0</v>
      </c>
      <c r="AR218" s="142" t="s">
        <v>208</v>
      </c>
      <c r="AT218" s="142" t="s">
        <v>228</v>
      </c>
      <c r="AU218" s="142" t="s">
        <v>81</v>
      </c>
      <c r="AY218" s="17" t="s">
        <v>152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7" t="s">
        <v>79</v>
      </c>
      <c r="BK218" s="143">
        <f>ROUND(I218*H218,2)</f>
        <v>0</v>
      </c>
      <c r="BL218" s="17" t="s">
        <v>159</v>
      </c>
      <c r="BM218" s="142" t="s">
        <v>705</v>
      </c>
    </row>
    <row r="219" spans="2:65" s="13" customFormat="1" x14ac:dyDescent="0.2">
      <c r="B219" s="155"/>
      <c r="D219" s="149" t="s">
        <v>163</v>
      </c>
      <c r="F219" s="157" t="s">
        <v>778</v>
      </c>
      <c r="H219" s="158">
        <v>14.42</v>
      </c>
      <c r="I219" s="159"/>
      <c r="L219" s="155"/>
      <c r="M219" s="160"/>
      <c r="T219" s="161"/>
      <c r="AT219" s="156" t="s">
        <v>163</v>
      </c>
      <c r="AU219" s="156" t="s">
        <v>81</v>
      </c>
      <c r="AV219" s="13" t="s">
        <v>81</v>
      </c>
      <c r="AW219" s="13" t="s">
        <v>4</v>
      </c>
      <c r="AX219" s="13" t="s">
        <v>79</v>
      </c>
      <c r="AY219" s="156" t="s">
        <v>152</v>
      </c>
    </row>
    <row r="220" spans="2:65" s="1" customFormat="1" ht="37.9" customHeight="1" x14ac:dyDescent="0.2">
      <c r="B220" s="32"/>
      <c r="C220" s="131" t="s">
        <v>347</v>
      </c>
      <c r="D220" s="131" t="s">
        <v>154</v>
      </c>
      <c r="E220" s="132" t="s">
        <v>600</v>
      </c>
      <c r="F220" s="133" t="s">
        <v>707</v>
      </c>
      <c r="G220" s="134" t="s">
        <v>157</v>
      </c>
      <c r="H220" s="135">
        <v>3</v>
      </c>
      <c r="I220" s="136"/>
      <c r="J220" s="137">
        <f>ROUND(I220*H220,2)</f>
        <v>0</v>
      </c>
      <c r="K220" s="133" t="s">
        <v>158</v>
      </c>
      <c r="L220" s="32"/>
      <c r="M220" s="138" t="s">
        <v>19</v>
      </c>
      <c r="N220" s="139" t="s">
        <v>43</v>
      </c>
      <c r="P220" s="140">
        <f>O220*H220</f>
        <v>0</v>
      </c>
      <c r="Q220" s="140">
        <v>0.11162</v>
      </c>
      <c r="R220" s="140">
        <f>Q220*H220</f>
        <v>0.33485999999999999</v>
      </c>
      <c r="S220" s="140">
        <v>0</v>
      </c>
      <c r="T220" s="141">
        <f>S220*H220</f>
        <v>0</v>
      </c>
      <c r="AR220" s="142" t="s">
        <v>159</v>
      </c>
      <c r="AT220" s="142" t="s">
        <v>154</v>
      </c>
      <c r="AU220" s="142" t="s">
        <v>81</v>
      </c>
      <c r="AY220" s="17" t="s">
        <v>152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7" t="s">
        <v>79</v>
      </c>
      <c r="BK220" s="143">
        <f>ROUND(I220*H220,2)</f>
        <v>0</v>
      </c>
      <c r="BL220" s="17" t="s">
        <v>159</v>
      </c>
      <c r="BM220" s="142" t="s">
        <v>708</v>
      </c>
    </row>
    <row r="221" spans="2:65" s="1" customFormat="1" x14ac:dyDescent="0.2">
      <c r="B221" s="32"/>
      <c r="D221" s="144" t="s">
        <v>161</v>
      </c>
      <c r="F221" s="145" t="s">
        <v>603</v>
      </c>
      <c r="I221" s="146"/>
      <c r="L221" s="32"/>
      <c r="M221" s="147"/>
      <c r="T221" s="53"/>
      <c r="AT221" s="17" t="s">
        <v>161</v>
      </c>
      <c r="AU221" s="17" t="s">
        <v>81</v>
      </c>
    </row>
    <row r="222" spans="2:65" s="12" customFormat="1" x14ac:dyDescent="0.2">
      <c r="B222" s="148"/>
      <c r="D222" s="149" t="s">
        <v>163</v>
      </c>
      <c r="E222" s="150" t="s">
        <v>19</v>
      </c>
      <c r="F222" s="151" t="s">
        <v>534</v>
      </c>
      <c r="H222" s="150" t="s">
        <v>19</v>
      </c>
      <c r="I222" s="152"/>
      <c r="L222" s="148"/>
      <c r="M222" s="153"/>
      <c r="T222" s="154"/>
      <c r="AT222" s="150" t="s">
        <v>163</v>
      </c>
      <c r="AU222" s="150" t="s">
        <v>81</v>
      </c>
      <c r="AV222" s="12" t="s">
        <v>79</v>
      </c>
      <c r="AW222" s="12" t="s">
        <v>33</v>
      </c>
      <c r="AX222" s="12" t="s">
        <v>72</v>
      </c>
      <c r="AY222" s="150" t="s">
        <v>152</v>
      </c>
    </row>
    <row r="223" spans="2:65" s="13" customFormat="1" x14ac:dyDescent="0.2">
      <c r="B223" s="155"/>
      <c r="D223" s="149" t="s">
        <v>163</v>
      </c>
      <c r="E223" s="156" t="s">
        <v>19</v>
      </c>
      <c r="F223" s="157" t="s">
        <v>170</v>
      </c>
      <c r="H223" s="158">
        <v>3</v>
      </c>
      <c r="I223" s="159"/>
      <c r="L223" s="155"/>
      <c r="M223" s="160"/>
      <c r="T223" s="161"/>
      <c r="AT223" s="156" t="s">
        <v>163</v>
      </c>
      <c r="AU223" s="156" t="s">
        <v>81</v>
      </c>
      <c r="AV223" s="13" t="s">
        <v>81</v>
      </c>
      <c r="AW223" s="13" t="s">
        <v>33</v>
      </c>
      <c r="AX223" s="13" t="s">
        <v>79</v>
      </c>
      <c r="AY223" s="156" t="s">
        <v>152</v>
      </c>
    </row>
    <row r="224" spans="2:65" s="1" customFormat="1" ht="16.5" customHeight="1" x14ac:dyDescent="0.2">
      <c r="B224" s="32"/>
      <c r="C224" s="169" t="s">
        <v>264</v>
      </c>
      <c r="D224" s="169" t="s">
        <v>228</v>
      </c>
      <c r="E224" s="170" t="s">
        <v>604</v>
      </c>
      <c r="F224" s="171" t="s">
        <v>605</v>
      </c>
      <c r="G224" s="172" t="s">
        <v>157</v>
      </c>
      <c r="H224" s="173">
        <v>3.09</v>
      </c>
      <c r="I224" s="174"/>
      <c r="J224" s="175">
        <f>ROUND(I224*H224,2)</f>
        <v>0</v>
      </c>
      <c r="K224" s="171" t="s">
        <v>158</v>
      </c>
      <c r="L224" s="176"/>
      <c r="M224" s="177" t="s">
        <v>19</v>
      </c>
      <c r="N224" s="178" t="s">
        <v>43</v>
      </c>
      <c r="P224" s="140">
        <f>O224*H224</f>
        <v>0</v>
      </c>
      <c r="Q224" s="140">
        <v>0.17599999999999999</v>
      </c>
      <c r="R224" s="140">
        <f>Q224*H224</f>
        <v>0.54383999999999999</v>
      </c>
      <c r="S224" s="140">
        <v>0</v>
      </c>
      <c r="T224" s="141">
        <f>S224*H224</f>
        <v>0</v>
      </c>
      <c r="AR224" s="142" t="s">
        <v>208</v>
      </c>
      <c r="AT224" s="142" t="s">
        <v>228</v>
      </c>
      <c r="AU224" s="142" t="s">
        <v>81</v>
      </c>
      <c r="AY224" s="17" t="s">
        <v>152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7" t="s">
        <v>79</v>
      </c>
      <c r="BK224" s="143">
        <f>ROUND(I224*H224,2)</f>
        <v>0</v>
      </c>
      <c r="BL224" s="17" t="s">
        <v>159</v>
      </c>
      <c r="BM224" s="142" t="s">
        <v>709</v>
      </c>
    </row>
    <row r="225" spans="2:65" s="13" customFormat="1" x14ac:dyDescent="0.2">
      <c r="B225" s="155"/>
      <c r="D225" s="149" t="s">
        <v>163</v>
      </c>
      <c r="E225" s="156" t="s">
        <v>19</v>
      </c>
      <c r="F225" s="157" t="s">
        <v>170</v>
      </c>
      <c r="H225" s="158">
        <v>3</v>
      </c>
      <c r="I225" s="159"/>
      <c r="L225" s="155"/>
      <c r="M225" s="160"/>
      <c r="T225" s="161"/>
      <c r="AT225" s="156" t="s">
        <v>163</v>
      </c>
      <c r="AU225" s="156" t="s">
        <v>81</v>
      </c>
      <c r="AV225" s="13" t="s">
        <v>81</v>
      </c>
      <c r="AW225" s="13" t="s">
        <v>33</v>
      </c>
      <c r="AX225" s="13" t="s">
        <v>79</v>
      </c>
      <c r="AY225" s="156" t="s">
        <v>152</v>
      </c>
    </row>
    <row r="226" spans="2:65" s="13" customFormat="1" x14ac:dyDescent="0.2">
      <c r="B226" s="155"/>
      <c r="D226" s="149" t="s">
        <v>163</v>
      </c>
      <c r="F226" s="157" t="s">
        <v>779</v>
      </c>
      <c r="H226" s="158">
        <v>3.09</v>
      </c>
      <c r="I226" s="159"/>
      <c r="L226" s="155"/>
      <c r="M226" s="160"/>
      <c r="T226" s="161"/>
      <c r="AT226" s="156" t="s">
        <v>163</v>
      </c>
      <c r="AU226" s="156" t="s">
        <v>81</v>
      </c>
      <c r="AV226" s="13" t="s">
        <v>81</v>
      </c>
      <c r="AW226" s="13" t="s">
        <v>4</v>
      </c>
      <c r="AX226" s="13" t="s">
        <v>79</v>
      </c>
      <c r="AY226" s="156" t="s">
        <v>152</v>
      </c>
    </row>
    <row r="227" spans="2:65" s="11" customFormat="1" ht="22.9" customHeight="1" x14ac:dyDescent="0.2">
      <c r="B227" s="119"/>
      <c r="D227" s="120" t="s">
        <v>71</v>
      </c>
      <c r="E227" s="129" t="s">
        <v>214</v>
      </c>
      <c r="F227" s="129" t="s">
        <v>341</v>
      </c>
      <c r="I227" s="122"/>
      <c r="J227" s="130">
        <f>BK227</f>
        <v>60000</v>
      </c>
      <c r="L227" s="119"/>
      <c r="M227" s="124"/>
      <c r="P227" s="125">
        <f>SUM(P228:P269)</f>
        <v>0</v>
      </c>
      <c r="R227" s="125">
        <f>SUM(R228:R269)</f>
        <v>6.1940350000000004</v>
      </c>
      <c r="T227" s="126">
        <f>SUM(T228:T269)</f>
        <v>0</v>
      </c>
      <c r="AR227" s="120" t="s">
        <v>79</v>
      </c>
      <c r="AT227" s="127" t="s">
        <v>71</v>
      </c>
      <c r="AU227" s="127" t="s">
        <v>79</v>
      </c>
      <c r="AY227" s="120" t="s">
        <v>152</v>
      </c>
      <c r="BK227" s="128">
        <f>SUM(BK228:BK269)</f>
        <v>60000</v>
      </c>
    </row>
    <row r="228" spans="2:65" s="1" customFormat="1" ht="24.2" customHeight="1" x14ac:dyDescent="0.2">
      <c r="B228" s="32"/>
      <c r="C228" s="131" t="s">
        <v>359</v>
      </c>
      <c r="D228" s="131" t="s">
        <v>154</v>
      </c>
      <c r="E228" s="132" t="s">
        <v>352</v>
      </c>
      <c r="F228" s="133" t="s">
        <v>353</v>
      </c>
      <c r="G228" s="134" t="s">
        <v>179</v>
      </c>
      <c r="H228" s="135">
        <v>13.5</v>
      </c>
      <c r="I228" s="136"/>
      <c r="J228" s="137">
        <f>ROUND(I228*H228,2)</f>
        <v>0</v>
      </c>
      <c r="K228" s="133" t="s">
        <v>158</v>
      </c>
      <c r="L228" s="32"/>
      <c r="M228" s="138" t="s">
        <v>19</v>
      </c>
      <c r="N228" s="139" t="s">
        <v>43</v>
      </c>
      <c r="P228" s="140">
        <f>O228*H228</f>
        <v>0</v>
      </c>
      <c r="Q228" s="140">
        <v>0.16850000000000001</v>
      </c>
      <c r="R228" s="140">
        <f>Q228*H228</f>
        <v>2.27475</v>
      </c>
      <c r="S228" s="140">
        <v>0</v>
      </c>
      <c r="T228" s="141">
        <f>S228*H228</f>
        <v>0</v>
      </c>
      <c r="AR228" s="142" t="s">
        <v>159</v>
      </c>
      <c r="AT228" s="142" t="s">
        <v>154</v>
      </c>
      <c r="AU228" s="142" t="s">
        <v>81</v>
      </c>
      <c r="AY228" s="17" t="s">
        <v>152</v>
      </c>
      <c r="BE228" s="143">
        <f>IF(N228="základní",J228,0)</f>
        <v>0</v>
      </c>
      <c r="BF228" s="143">
        <f>IF(N228="snížená",J228,0)</f>
        <v>0</v>
      </c>
      <c r="BG228" s="143">
        <f>IF(N228="zákl. přenesená",J228,0)</f>
        <v>0</v>
      </c>
      <c r="BH228" s="143">
        <f>IF(N228="sníž. přenesená",J228,0)</f>
        <v>0</v>
      </c>
      <c r="BI228" s="143">
        <f>IF(N228="nulová",J228,0)</f>
        <v>0</v>
      </c>
      <c r="BJ228" s="17" t="s">
        <v>79</v>
      </c>
      <c r="BK228" s="143">
        <f>ROUND(I228*H228,2)</f>
        <v>0</v>
      </c>
      <c r="BL228" s="17" t="s">
        <v>159</v>
      </c>
      <c r="BM228" s="142" t="s">
        <v>713</v>
      </c>
    </row>
    <row r="229" spans="2:65" s="1" customFormat="1" x14ac:dyDescent="0.2">
      <c r="B229" s="32"/>
      <c r="D229" s="144" t="s">
        <v>161</v>
      </c>
      <c r="F229" s="145" t="s">
        <v>355</v>
      </c>
      <c r="I229" s="146"/>
      <c r="L229" s="32"/>
      <c r="M229" s="147"/>
      <c r="T229" s="53"/>
      <c r="AT229" s="17" t="s">
        <v>161</v>
      </c>
      <c r="AU229" s="17" t="s">
        <v>81</v>
      </c>
    </row>
    <row r="230" spans="2:65" s="12" customFormat="1" x14ac:dyDescent="0.2">
      <c r="B230" s="148"/>
      <c r="D230" s="149" t="s">
        <v>163</v>
      </c>
      <c r="E230" s="150" t="s">
        <v>19</v>
      </c>
      <c r="F230" s="151" t="s">
        <v>356</v>
      </c>
      <c r="H230" s="150" t="s">
        <v>19</v>
      </c>
      <c r="I230" s="152"/>
      <c r="L230" s="148"/>
      <c r="M230" s="153"/>
      <c r="T230" s="154"/>
      <c r="AT230" s="150" t="s">
        <v>163</v>
      </c>
      <c r="AU230" s="150" t="s">
        <v>81</v>
      </c>
      <c r="AV230" s="12" t="s">
        <v>79</v>
      </c>
      <c r="AW230" s="12" t="s">
        <v>33</v>
      </c>
      <c r="AX230" s="12" t="s">
        <v>72</v>
      </c>
      <c r="AY230" s="150" t="s">
        <v>152</v>
      </c>
    </row>
    <row r="231" spans="2:65" s="13" customFormat="1" x14ac:dyDescent="0.2">
      <c r="B231" s="155"/>
      <c r="D231" s="149" t="s">
        <v>163</v>
      </c>
      <c r="E231" s="156" t="s">
        <v>19</v>
      </c>
      <c r="F231" s="157" t="s">
        <v>357</v>
      </c>
      <c r="H231" s="158">
        <v>11.5</v>
      </c>
      <c r="I231" s="159"/>
      <c r="L231" s="155"/>
      <c r="M231" s="160"/>
      <c r="T231" s="161"/>
      <c r="AT231" s="156" t="s">
        <v>163</v>
      </c>
      <c r="AU231" s="156" t="s">
        <v>81</v>
      </c>
      <c r="AV231" s="13" t="s">
        <v>81</v>
      </c>
      <c r="AW231" s="13" t="s">
        <v>33</v>
      </c>
      <c r="AX231" s="13" t="s">
        <v>72</v>
      </c>
      <c r="AY231" s="156" t="s">
        <v>152</v>
      </c>
    </row>
    <row r="232" spans="2:65" s="12" customFormat="1" x14ac:dyDescent="0.2">
      <c r="B232" s="148"/>
      <c r="D232" s="149" t="s">
        <v>163</v>
      </c>
      <c r="E232" s="150" t="s">
        <v>19</v>
      </c>
      <c r="F232" s="151" t="s">
        <v>358</v>
      </c>
      <c r="H232" s="150" t="s">
        <v>19</v>
      </c>
      <c r="I232" s="152"/>
      <c r="L232" s="148"/>
      <c r="M232" s="153"/>
      <c r="T232" s="154"/>
      <c r="AT232" s="150" t="s">
        <v>163</v>
      </c>
      <c r="AU232" s="150" t="s">
        <v>81</v>
      </c>
      <c r="AV232" s="12" t="s">
        <v>79</v>
      </c>
      <c r="AW232" s="12" t="s">
        <v>33</v>
      </c>
      <c r="AX232" s="12" t="s">
        <v>72</v>
      </c>
      <c r="AY232" s="150" t="s">
        <v>152</v>
      </c>
    </row>
    <row r="233" spans="2:65" s="13" customFormat="1" x14ac:dyDescent="0.2">
      <c r="B233" s="155"/>
      <c r="D233" s="149" t="s">
        <v>163</v>
      </c>
      <c r="E233" s="156" t="s">
        <v>19</v>
      </c>
      <c r="F233" s="157" t="s">
        <v>81</v>
      </c>
      <c r="H233" s="158">
        <v>2</v>
      </c>
      <c r="I233" s="159"/>
      <c r="L233" s="155"/>
      <c r="M233" s="160"/>
      <c r="T233" s="161"/>
      <c r="AT233" s="156" t="s">
        <v>163</v>
      </c>
      <c r="AU233" s="156" t="s">
        <v>81</v>
      </c>
      <c r="AV233" s="13" t="s">
        <v>81</v>
      </c>
      <c r="AW233" s="13" t="s">
        <v>33</v>
      </c>
      <c r="AX233" s="13" t="s">
        <v>72</v>
      </c>
      <c r="AY233" s="156" t="s">
        <v>152</v>
      </c>
    </row>
    <row r="234" spans="2:65" s="14" customFormat="1" x14ac:dyDescent="0.2">
      <c r="B234" s="162"/>
      <c r="D234" s="149" t="s">
        <v>163</v>
      </c>
      <c r="E234" s="163" t="s">
        <v>19</v>
      </c>
      <c r="F234" s="164" t="s">
        <v>194</v>
      </c>
      <c r="H234" s="165">
        <v>13.5</v>
      </c>
      <c r="I234" s="166"/>
      <c r="L234" s="162"/>
      <c r="M234" s="167"/>
      <c r="T234" s="168"/>
      <c r="AT234" s="163" t="s">
        <v>163</v>
      </c>
      <c r="AU234" s="163" t="s">
        <v>81</v>
      </c>
      <c r="AV234" s="14" t="s">
        <v>159</v>
      </c>
      <c r="AW234" s="14" t="s">
        <v>33</v>
      </c>
      <c r="AX234" s="14" t="s">
        <v>79</v>
      </c>
      <c r="AY234" s="163" t="s">
        <v>152</v>
      </c>
    </row>
    <row r="235" spans="2:65" s="1" customFormat="1" ht="16.5" customHeight="1" x14ac:dyDescent="0.2">
      <c r="B235" s="32"/>
      <c r="C235" s="169" t="s">
        <v>364</v>
      </c>
      <c r="D235" s="169" t="s">
        <v>228</v>
      </c>
      <c r="E235" s="170" t="s">
        <v>360</v>
      </c>
      <c r="F235" s="171" t="s">
        <v>361</v>
      </c>
      <c r="G235" s="172" t="s">
        <v>179</v>
      </c>
      <c r="H235" s="173">
        <v>11.73</v>
      </c>
      <c r="I235" s="174"/>
      <c r="J235" s="175">
        <f>ROUND(I235*H235,2)</f>
        <v>0</v>
      </c>
      <c r="K235" s="171" t="s">
        <v>158</v>
      </c>
      <c r="L235" s="176"/>
      <c r="M235" s="177" t="s">
        <v>19</v>
      </c>
      <c r="N235" s="178" t="s">
        <v>43</v>
      </c>
      <c r="P235" s="140">
        <f>O235*H235</f>
        <v>0</v>
      </c>
      <c r="Q235" s="140">
        <v>4.8300000000000003E-2</v>
      </c>
      <c r="R235" s="140">
        <f>Q235*H235</f>
        <v>0.56655900000000003</v>
      </c>
      <c r="S235" s="140">
        <v>0</v>
      </c>
      <c r="T235" s="141">
        <f>S235*H235</f>
        <v>0</v>
      </c>
      <c r="AR235" s="142" t="s">
        <v>208</v>
      </c>
      <c r="AT235" s="142" t="s">
        <v>228</v>
      </c>
      <c r="AU235" s="142" t="s">
        <v>81</v>
      </c>
      <c r="AY235" s="17" t="s">
        <v>152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7" t="s">
        <v>79</v>
      </c>
      <c r="BK235" s="143">
        <f>ROUND(I235*H235,2)</f>
        <v>0</v>
      </c>
      <c r="BL235" s="17" t="s">
        <v>159</v>
      </c>
      <c r="BM235" s="142" t="s">
        <v>715</v>
      </c>
    </row>
    <row r="236" spans="2:65" s="13" customFormat="1" x14ac:dyDescent="0.2">
      <c r="B236" s="155"/>
      <c r="D236" s="149" t="s">
        <v>163</v>
      </c>
      <c r="F236" s="157" t="s">
        <v>363</v>
      </c>
      <c r="H236" s="158">
        <v>11.73</v>
      </c>
      <c r="I236" s="159"/>
      <c r="L236" s="155"/>
      <c r="M236" s="160"/>
      <c r="T236" s="161"/>
      <c r="AT236" s="156" t="s">
        <v>163</v>
      </c>
      <c r="AU236" s="156" t="s">
        <v>81</v>
      </c>
      <c r="AV236" s="13" t="s">
        <v>81</v>
      </c>
      <c r="AW236" s="13" t="s">
        <v>4</v>
      </c>
      <c r="AX236" s="13" t="s">
        <v>79</v>
      </c>
      <c r="AY236" s="156" t="s">
        <v>152</v>
      </c>
    </row>
    <row r="237" spans="2:65" s="1" customFormat="1" ht="16.5" customHeight="1" x14ac:dyDescent="0.2">
      <c r="B237" s="32"/>
      <c r="C237" s="169" t="s">
        <v>369</v>
      </c>
      <c r="D237" s="169" t="s">
        <v>228</v>
      </c>
      <c r="E237" s="170" t="s">
        <v>365</v>
      </c>
      <c r="F237" s="171" t="s">
        <v>366</v>
      </c>
      <c r="G237" s="172" t="s">
        <v>179</v>
      </c>
      <c r="H237" s="173">
        <v>2.1</v>
      </c>
      <c r="I237" s="174"/>
      <c r="J237" s="175">
        <f>ROUND(I237*H237,2)</f>
        <v>0</v>
      </c>
      <c r="K237" s="171" t="s">
        <v>158</v>
      </c>
      <c r="L237" s="176"/>
      <c r="M237" s="177" t="s">
        <v>19</v>
      </c>
      <c r="N237" s="178" t="s">
        <v>43</v>
      </c>
      <c r="P237" s="140">
        <f>O237*H237</f>
        <v>0</v>
      </c>
      <c r="Q237" s="140">
        <v>6.5670000000000006E-2</v>
      </c>
      <c r="R237" s="140">
        <f>Q237*H237</f>
        <v>0.13790700000000003</v>
      </c>
      <c r="S237" s="140">
        <v>0</v>
      </c>
      <c r="T237" s="141">
        <f>S237*H237</f>
        <v>0</v>
      </c>
      <c r="AR237" s="142" t="s">
        <v>208</v>
      </c>
      <c r="AT237" s="142" t="s">
        <v>228</v>
      </c>
      <c r="AU237" s="142" t="s">
        <v>81</v>
      </c>
      <c r="AY237" s="17" t="s">
        <v>152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7" t="s">
        <v>79</v>
      </c>
      <c r="BK237" s="143">
        <f>ROUND(I237*H237,2)</f>
        <v>0</v>
      </c>
      <c r="BL237" s="17" t="s">
        <v>159</v>
      </c>
      <c r="BM237" s="142" t="s">
        <v>780</v>
      </c>
    </row>
    <row r="238" spans="2:65" s="13" customFormat="1" x14ac:dyDescent="0.2">
      <c r="B238" s="155"/>
      <c r="D238" s="149" t="s">
        <v>163</v>
      </c>
      <c r="F238" s="157" t="s">
        <v>781</v>
      </c>
      <c r="H238" s="158">
        <v>2.1</v>
      </c>
      <c r="I238" s="159"/>
      <c r="L238" s="155"/>
      <c r="M238" s="160"/>
      <c r="T238" s="161"/>
      <c r="AT238" s="156" t="s">
        <v>163</v>
      </c>
      <c r="AU238" s="156" t="s">
        <v>81</v>
      </c>
      <c r="AV238" s="13" t="s">
        <v>81</v>
      </c>
      <c r="AW238" s="13" t="s">
        <v>4</v>
      </c>
      <c r="AX238" s="13" t="s">
        <v>79</v>
      </c>
      <c r="AY238" s="156" t="s">
        <v>152</v>
      </c>
    </row>
    <row r="239" spans="2:65" s="1" customFormat="1" ht="24.2" customHeight="1" x14ac:dyDescent="0.2">
      <c r="B239" s="32"/>
      <c r="C239" s="131" t="s">
        <v>376</v>
      </c>
      <c r="D239" s="131" t="s">
        <v>154</v>
      </c>
      <c r="E239" s="132" t="s">
        <v>370</v>
      </c>
      <c r="F239" s="133" t="s">
        <v>371</v>
      </c>
      <c r="G239" s="134" t="s">
        <v>179</v>
      </c>
      <c r="H239" s="135">
        <v>17.2</v>
      </c>
      <c r="I239" s="136"/>
      <c r="J239" s="137">
        <f>ROUND(I239*H239,2)</f>
        <v>0</v>
      </c>
      <c r="K239" s="133" t="s">
        <v>158</v>
      </c>
      <c r="L239" s="32"/>
      <c r="M239" s="138" t="s">
        <v>19</v>
      </c>
      <c r="N239" s="139" t="s">
        <v>43</v>
      </c>
      <c r="P239" s="140">
        <f>O239*H239</f>
        <v>0</v>
      </c>
      <c r="Q239" s="140">
        <v>0.14041999999999999</v>
      </c>
      <c r="R239" s="140">
        <f>Q239*H239</f>
        <v>2.4152239999999998</v>
      </c>
      <c r="S239" s="140">
        <v>0</v>
      </c>
      <c r="T239" s="141">
        <f>S239*H239</f>
        <v>0</v>
      </c>
      <c r="AR239" s="142" t="s">
        <v>159</v>
      </c>
      <c r="AT239" s="142" t="s">
        <v>154</v>
      </c>
      <c r="AU239" s="142" t="s">
        <v>81</v>
      </c>
      <c r="AY239" s="17" t="s">
        <v>152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7" t="s">
        <v>79</v>
      </c>
      <c r="BK239" s="143">
        <f>ROUND(I239*H239,2)</f>
        <v>0</v>
      </c>
      <c r="BL239" s="17" t="s">
        <v>159</v>
      </c>
      <c r="BM239" s="142" t="s">
        <v>717</v>
      </c>
    </row>
    <row r="240" spans="2:65" s="1" customFormat="1" x14ac:dyDescent="0.2">
      <c r="B240" s="32"/>
      <c r="D240" s="144" t="s">
        <v>161</v>
      </c>
      <c r="F240" s="145" t="s">
        <v>373</v>
      </c>
      <c r="I240" s="146"/>
      <c r="L240" s="32"/>
      <c r="M240" s="147"/>
      <c r="T240" s="53"/>
      <c r="AT240" s="17" t="s">
        <v>161</v>
      </c>
      <c r="AU240" s="17" t="s">
        <v>81</v>
      </c>
    </row>
    <row r="241" spans="2:65" s="1" customFormat="1" ht="16.5" customHeight="1" x14ac:dyDescent="0.2">
      <c r="B241" s="32"/>
      <c r="C241" s="169" t="s">
        <v>381</v>
      </c>
      <c r="D241" s="169" t="s">
        <v>228</v>
      </c>
      <c r="E241" s="170" t="s">
        <v>377</v>
      </c>
      <c r="F241" s="171" t="s">
        <v>378</v>
      </c>
      <c r="G241" s="172" t="s">
        <v>179</v>
      </c>
      <c r="H241" s="173">
        <v>17.544</v>
      </c>
      <c r="I241" s="174"/>
      <c r="J241" s="175">
        <f>ROUND(I241*H241,2)</f>
        <v>0</v>
      </c>
      <c r="K241" s="171" t="s">
        <v>158</v>
      </c>
      <c r="L241" s="176"/>
      <c r="M241" s="177" t="s">
        <v>19</v>
      </c>
      <c r="N241" s="178" t="s">
        <v>43</v>
      </c>
      <c r="P241" s="140">
        <f>O241*H241</f>
        <v>0</v>
      </c>
      <c r="Q241" s="140">
        <v>4.4999999999999998E-2</v>
      </c>
      <c r="R241" s="140">
        <f>Q241*H241</f>
        <v>0.78947999999999996</v>
      </c>
      <c r="S241" s="140">
        <v>0</v>
      </c>
      <c r="T241" s="141">
        <f>S241*H241</f>
        <v>0</v>
      </c>
      <c r="AR241" s="142" t="s">
        <v>208</v>
      </c>
      <c r="AT241" s="142" t="s">
        <v>228</v>
      </c>
      <c r="AU241" s="142" t="s">
        <v>81</v>
      </c>
      <c r="AY241" s="17" t="s">
        <v>152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7" t="s">
        <v>79</v>
      </c>
      <c r="BK241" s="143">
        <f>ROUND(I241*H241,2)</f>
        <v>0</v>
      </c>
      <c r="BL241" s="17" t="s">
        <v>159</v>
      </c>
      <c r="BM241" s="142" t="s">
        <v>718</v>
      </c>
    </row>
    <row r="242" spans="2:65" s="13" customFormat="1" x14ac:dyDescent="0.2">
      <c r="B242" s="155"/>
      <c r="D242" s="149" t="s">
        <v>163</v>
      </c>
      <c r="F242" s="157" t="s">
        <v>782</v>
      </c>
      <c r="H242" s="158">
        <v>17.544</v>
      </c>
      <c r="I242" s="159"/>
      <c r="L242" s="155"/>
      <c r="M242" s="160"/>
      <c r="T242" s="161"/>
      <c r="AT242" s="156" t="s">
        <v>163</v>
      </c>
      <c r="AU242" s="156" t="s">
        <v>81</v>
      </c>
      <c r="AV242" s="13" t="s">
        <v>81</v>
      </c>
      <c r="AW242" s="13" t="s">
        <v>4</v>
      </c>
      <c r="AX242" s="13" t="s">
        <v>79</v>
      </c>
      <c r="AY242" s="156" t="s">
        <v>152</v>
      </c>
    </row>
    <row r="243" spans="2:65" s="1" customFormat="1" ht="24.2" customHeight="1" x14ac:dyDescent="0.2">
      <c r="B243" s="32"/>
      <c r="C243" s="131" t="s">
        <v>386</v>
      </c>
      <c r="D243" s="131" t="s">
        <v>154</v>
      </c>
      <c r="E243" s="132" t="s">
        <v>382</v>
      </c>
      <c r="F243" s="133" t="s">
        <v>383</v>
      </c>
      <c r="G243" s="134" t="s">
        <v>179</v>
      </c>
      <c r="H243" s="135">
        <v>12.5</v>
      </c>
      <c r="I243" s="136"/>
      <c r="J243" s="137">
        <f>ROUND(I243*H243,2)</f>
        <v>0</v>
      </c>
      <c r="K243" s="133" t="s">
        <v>158</v>
      </c>
      <c r="L243" s="32"/>
      <c r="M243" s="138" t="s">
        <v>19</v>
      </c>
      <c r="N243" s="139" t="s">
        <v>43</v>
      </c>
      <c r="P243" s="140">
        <f>O243*H243</f>
        <v>0</v>
      </c>
      <c r="Q243" s="140">
        <v>1.7000000000000001E-4</v>
      </c>
      <c r="R243" s="140">
        <f>Q243*H243</f>
        <v>2.1250000000000002E-3</v>
      </c>
      <c r="S243" s="140">
        <v>0</v>
      </c>
      <c r="T243" s="141">
        <f>S243*H243</f>
        <v>0</v>
      </c>
      <c r="AR243" s="142" t="s">
        <v>159</v>
      </c>
      <c r="AT243" s="142" t="s">
        <v>154</v>
      </c>
      <c r="AU243" s="142" t="s">
        <v>81</v>
      </c>
      <c r="AY243" s="17" t="s">
        <v>152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7" t="s">
        <v>79</v>
      </c>
      <c r="BK243" s="143">
        <f>ROUND(I243*H243,2)</f>
        <v>0</v>
      </c>
      <c r="BL243" s="17" t="s">
        <v>159</v>
      </c>
      <c r="BM243" s="142" t="s">
        <v>720</v>
      </c>
    </row>
    <row r="244" spans="2:65" s="1" customFormat="1" x14ac:dyDescent="0.2">
      <c r="B244" s="32"/>
      <c r="D244" s="144" t="s">
        <v>161</v>
      </c>
      <c r="F244" s="145" t="s">
        <v>385</v>
      </c>
      <c r="I244" s="146"/>
      <c r="L244" s="32"/>
      <c r="M244" s="147"/>
      <c r="T244" s="53"/>
      <c r="AT244" s="17" t="s">
        <v>161</v>
      </c>
      <c r="AU244" s="17" t="s">
        <v>81</v>
      </c>
    </row>
    <row r="245" spans="2:65" s="1" customFormat="1" ht="16.5" customHeight="1" x14ac:dyDescent="0.2">
      <c r="B245" s="32"/>
      <c r="C245" s="131" t="s">
        <v>391</v>
      </c>
      <c r="D245" s="131" t="s">
        <v>154</v>
      </c>
      <c r="E245" s="132" t="s">
        <v>387</v>
      </c>
      <c r="F245" s="133" t="s">
        <v>388</v>
      </c>
      <c r="G245" s="134" t="s">
        <v>157</v>
      </c>
      <c r="H245" s="135">
        <v>17</v>
      </c>
      <c r="I245" s="136"/>
      <c r="J245" s="137">
        <f>ROUND(I245*H245,2)</f>
        <v>0</v>
      </c>
      <c r="K245" s="133" t="s">
        <v>158</v>
      </c>
      <c r="L245" s="32"/>
      <c r="M245" s="138" t="s">
        <v>19</v>
      </c>
      <c r="N245" s="139" t="s">
        <v>43</v>
      </c>
      <c r="P245" s="140">
        <f>O245*H245</f>
        <v>0</v>
      </c>
      <c r="Q245" s="140">
        <v>4.6999999999999999E-4</v>
      </c>
      <c r="R245" s="140">
        <f>Q245*H245</f>
        <v>7.9900000000000006E-3</v>
      </c>
      <c r="S245" s="140">
        <v>0</v>
      </c>
      <c r="T245" s="141">
        <f>S245*H245</f>
        <v>0</v>
      </c>
      <c r="AR245" s="142" t="s">
        <v>159</v>
      </c>
      <c r="AT245" s="142" t="s">
        <v>154</v>
      </c>
      <c r="AU245" s="142" t="s">
        <v>81</v>
      </c>
      <c r="AY245" s="17" t="s">
        <v>152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7" t="s">
        <v>79</v>
      </c>
      <c r="BK245" s="143">
        <f>ROUND(I245*H245,2)</f>
        <v>0</v>
      </c>
      <c r="BL245" s="17" t="s">
        <v>159</v>
      </c>
      <c r="BM245" s="142" t="s">
        <v>721</v>
      </c>
    </row>
    <row r="246" spans="2:65" s="1" customFormat="1" x14ac:dyDescent="0.2">
      <c r="B246" s="32"/>
      <c r="D246" s="144" t="s">
        <v>161</v>
      </c>
      <c r="F246" s="145" t="s">
        <v>390</v>
      </c>
      <c r="I246" s="146"/>
      <c r="L246" s="32"/>
      <c r="M246" s="147"/>
      <c r="T246" s="53"/>
      <c r="AT246" s="17" t="s">
        <v>161</v>
      </c>
      <c r="AU246" s="17" t="s">
        <v>81</v>
      </c>
    </row>
    <row r="247" spans="2:65" s="12" customFormat="1" x14ac:dyDescent="0.2">
      <c r="B247" s="148"/>
      <c r="D247" s="149" t="s">
        <v>163</v>
      </c>
      <c r="E247" s="150" t="s">
        <v>19</v>
      </c>
      <c r="F247" s="151" t="s">
        <v>534</v>
      </c>
      <c r="H247" s="150" t="s">
        <v>19</v>
      </c>
      <c r="I247" s="152"/>
      <c r="L247" s="148"/>
      <c r="M247" s="153"/>
      <c r="T247" s="154"/>
      <c r="AT247" s="150" t="s">
        <v>163</v>
      </c>
      <c r="AU247" s="150" t="s">
        <v>81</v>
      </c>
      <c r="AV247" s="12" t="s">
        <v>79</v>
      </c>
      <c r="AW247" s="12" t="s">
        <v>33</v>
      </c>
      <c r="AX247" s="12" t="s">
        <v>72</v>
      </c>
      <c r="AY247" s="150" t="s">
        <v>152</v>
      </c>
    </row>
    <row r="248" spans="2:65" s="13" customFormat="1" x14ac:dyDescent="0.2">
      <c r="B248" s="155"/>
      <c r="D248" s="149" t="s">
        <v>163</v>
      </c>
      <c r="E248" s="156" t="s">
        <v>19</v>
      </c>
      <c r="F248" s="157" t="s">
        <v>170</v>
      </c>
      <c r="H248" s="158">
        <v>3</v>
      </c>
      <c r="I248" s="159"/>
      <c r="L248" s="155"/>
      <c r="M248" s="160"/>
      <c r="T248" s="161"/>
      <c r="AT248" s="156" t="s">
        <v>163</v>
      </c>
      <c r="AU248" s="156" t="s">
        <v>81</v>
      </c>
      <c r="AV248" s="13" t="s">
        <v>81</v>
      </c>
      <c r="AW248" s="13" t="s">
        <v>33</v>
      </c>
      <c r="AX248" s="13" t="s">
        <v>72</v>
      </c>
      <c r="AY248" s="156" t="s">
        <v>152</v>
      </c>
    </row>
    <row r="249" spans="2:65" s="12" customFormat="1" x14ac:dyDescent="0.2">
      <c r="B249" s="148"/>
      <c r="D249" s="149" t="s">
        <v>163</v>
      </c>
      <c r="E249" s="150" t="s">
        <v>19</v>
      </c>
      <c r="F249" s="151" t="s">
        <v>189</v>
      </c>
      <c r="H249" s="150" t="s">
        <v>19</v>
      </c>
      <c r="I249" s="152"/>
      <c r="L249" s="148"/>
      <c r="M249" s="153"/>
      <c r="T249" s="154"/>
      <c r="AT249" s="150" t="s">
        <v>163</v>
      </c>
      <c r="AU249" s="150" t="s">
        <v>81</v>
      </c>
      <c r="AV249" s="12" t="s">
        <v>79</v>
      </c>
      <c r="AW249" s="12" t="s">
        <v>33</v>
      </c>
      <c r="AX249" s="12" t="s">
        <v>72</v>
      </c>
      <c r="AY249" s="150" t="s">
        <v>152</v>
      </c>
    </row>
    <row r="250" spans="2:65" s="13" customFormat="1" x14ac:dyDescent="0.2">
      <c r="B250" s="155"/>
      <c r="D250" s="149" t="s">
        <v>163</v>
      </c>
      <c r="E250" s="156" t="s">
        <v>19</v>
      </c>
      <c r="F250" s="157" t="s">
        <v>245</v>
      </c>
      <c r="H250" s="158">
        <v>14</v>
      </c>
      <c r="I250" s="159"/>
      <c r="L250" s="155"/>
      <c r="M250" s="160"/>
      <c r="T250" s="161"/>
      <c r="AT250" s="156" t="s">
        <v>163</v>
      </c>
      <c r="AU250" s="156" t="s">
        <v>81</v>
      </c>
      <c r="AV250" s="13" t="s">
        <v>81</v>
      </c>
      <c r="AW250" s="13" t="s">
        <v>33</v>
      </c>
      <c r="AX250" s="13" t="s">
        <v>72</v>
      </c>
      <c r="AY250" s="156" t="s">
        <v>152</v>
      </c>
    </row>
    <row r="251" spans="2:65" s="14" customFormat="1" x14ac:dyDescent="0.2">
      <c r="B251" s="162"/>
      <c r="D251" s="149" t="s">
        <v>163</v>
      </c>
      <c r="E251" s="163" t="s">
        <v>19</v>
      </c>
      <c r="F251" s="164" t="s">
        <v>194</v>
      </c>
      <c r="H251" s="165">
        <v>17</v>
      </c>
      <c r="I251" s="166"/>
      <c r="L251" s="162"/>
      <c r="M251" s="167"/>
      <c r="T251" s="168"/>
      <c r="AT251" s="163" t="s">
        <v>163</v>
      </c>
      <c r="AU251" s="163" t="s">
        <v>81</v>
      </c>
      <c r="AV251" s="14" t="s">
        <v>159</v>
      </c>
      <c r="AW251" s="14" t="s">
        <v>33</v>
      </c>
      <c r="AX251" s="14" t="s">
        <v>79</v>
      </c>
      <c r="AY251" s="163" t="s">
        <v>152</v>
      </c>
    </row>
    <row r="252" spans="2:65" s="1" customFormat="1" ht="16.5" customHeight="1" x14ac:dyDescent="0.2">
      <c r="B252" s="32"/>
      <c r="C252" s="131" t="s">
        <v>397</v>
      </c>
      <c r="D252" s="131" t="s">
        <v>154</v>
      </c>
      <c r="E252" s="132" t="s">
        <v>392</v>
      </c>
      <c r="F252" s="133" t="s">
        <v>393</v>
      </c>
      <c r="G252" s="134" t="s">
        <v>179</v>
      </c>
      <c r="H252" s="135">
        <v>12.5</v>
      </c>
      <c r="I252" s="136"/>
      <c r="J252" s="137">
        <f>ROUND(I252*H252,2)</f>
        <v>0</v>
      </c>
      <c r="K252" s="133" t="s">
        <v>158</v>
      </c>
      <c r="L252" s="32"/>
      <c r="M252" s="138" t="s">
        <v>19</v>
      </c>
      <c r="N252" s="139" t="s">
        <v>43</v>
      </c>
      <c r="P252" s="140">
        <f>O252*H252</f>
        <v>0</v>
      </c>
      <c r="Q252" s="140">
        <v>0</v>
      </c>
      <c r="R252" s="140">
        <f>Q252*H252</f>
        <v>0</v>
      </c>
      <c r="S252" s="140">
        <v>0</v>
      </c>
      <c r="T252" s="141">
        <f>S252*H252</f>
        <v>0</v>
      </c>
      <c r="AR252" s="142" t="s">
        <v>159</v>
      </c>
      <c r="AT252" s="142" t="s">
        <v>154</v>
      </c>
      <c r="AU252" s="142" t="s">
        <v>81</v>
      </c>
      <c r="AY252" s="17" t="s">
        <v>152</v>
      </c>
      <c r="BE252" s="143">
        <f>IF(N252="základní",J252,0)</f>
        <v>0</v>
      </c>
      <c r="BF252" s="143">
        <f>IF(N252="snížená",J252,0)</f>
        <v>0</v>
      </c>
      <c r="BG252" s="143">
        <f>IF(N252="zákl. přenesená",J252,0)</f>
        <v>0</v>
      </c>
      <c r="BH252" s="143">
        <f>IF(N252="sníž. přenesená",J252,0)</f>
        <v>0</v>
      </c>
      <c r="BI252" s="143">
        <f>IF(N252="nulová",J252,0)</f>
        <v>0</v>
      </c>
      <c r="BJ252" s="17" t="s">
        <v>79</v>
      </c>
      <c r="BK252" s="143">
        <f>ROUND(I252*H252,2)</f>
        <v>0</v>
      </c>
      <c r="BL252" s="17" t="s">
        <v>159</v>
      </c>
      <c r="BM252" s="142" t="s">
        <v>722</v>
      </c>
    </row>
    <row r="253" spans="2:65" s="1" customFormat="1" x14ac:dyDescent="0.2">
      <c r="B253" s="32"/>
      <c r="D253" s="144" t="s">
        <v>161</v>
      </c>
      <c r="F253" s="145" t="s">
        <v>395</v>
      </c>
      <c r="I253" s="146"/>
      <c r="L253" s="32"/>
      <c r="M253" s="147"/>
      <c r="T253" s="53"/>
      <c r="AT253" s="17" t="s">
        <v>161</v>
      </c>
      <c r="AU253" s="17" t="s">
        <v>81</v>
      </c>
    </row>
    <row r="254" spans="2:65" s="13" customFormat="1" x14ac:dyDescent="0.2">
      <c r="B254" s="155"/>
      <c r="D254" s="149" t="s">
        <v>163</v>
      </c>
      <c r="E254" s="156" t="s">
        <v>19</v>
      </c>
      <c r="F254" s="157" t="s">
        <v>686</v>
      </c>
      <c r="H254" s="158">
        <v>12.5</v>
      </c>
      <c r="I254" s="159"/>
      <c r="L254" s="155"/>
      <c r="M254" s="160"/>
      <c r="T254" s="161"/>
      <c r="AT254" s="156" t="s">
        <v>163</v>
      </c>
      <c r="AU254" s="156" t="s">
        <v>81</v>
      </c>
      <c r="AV254" s="13" t="s">
        <v>81</v>
      </c>
      <c r="AW254" s="13" t="s">
        <v>33</v>
      </c>
      <c r="AX254" s="13" t="s">
        <v>79</v>
      </c>
      <c r="AY254" s="156" t="s">
        <v>152</v>
      </c>
    </row>
    <row r="255" spans="2:65" s="1" customFormat="1" ht="24.2" customHeight="1" x14ac:dyDescent="0.2">
      <c r="B255" s="32"/>
      <c r="C255" s="131" t="s">
        <v>404</v>
      </c>
      <c r="D255" s="131" t="s">
        <v>154</v>
      </c>
      <c r="E255" s="132" t="s">
        <v>398</v>
      </c>
      <c r="F255" s="133" t="s">
        <v>399</v>
      </c>
      <c r="G255" s="134" t="s">
        <v>400</v>
      </c>
      <c r="H255" s="135">
        <v>1</v>
      </c>
      <c r="I255" s="270">
        <v>30000</v>
      </c>
      <c r="J255" s="137">
        <f>ROUND(I255*H255,2)</f>
        <v>30000</v>
      </c>
      <c r="K255" s="133" t="s">
        <v>19</v>
      </c>
      <c r="L255" s="32"/>
      <c r="M255" s="138" t="s">
        <v>19</v>
      </c>
      <c r="N255" s="139" t="s">
        <v>43</v>
      </c>
      <c r="P255" s="140">
        <f>O255*H255</f>
        <v>0</v>
      </c>
      <c r="Q255" s="140">
        <v>0</v>
      </c>
      <c r="R255" s="140">
        <f>Q255*H255</f>
        <v>0</v>
      </c>
      <c r="S255" s="140">
        <v>0</v>
      </c>
      <c r="T255" s="141">
        <f>S255*H255</f>
        <v>0</v>
      </c>
      <c r="AR255" s="142" t="s">
        <v>159</v>
      </c>
      <c r="AT255" s="142" t="s">
        <v>154</v>
      </c>
      <c r="AU255" s="142" t="s">
        <v>81</v>
      </c>
      <c r="AY255" s="17" t="s">
        <v>152</v>
      </c>
      <c r="BE255" s="143">
        <f>IF(N255="základní",J255,0)</f>
        <v>30000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7" t="s">
        <v>79</v>
      </c>
      <c r="BK255" s="143">
        <f>ROUND(I255*H255,2)</f>
        <v>30000</v>
      </c>
      <c r="BL255" s="17" t="s">
        <v>159</v>
      </c>
      <c r="BM255" s="142" t="s">
        <v>727</v>
      </c>
    </row>
    <row r="256" spans="2:65" s="12" customFormat="1" x14ac:dyDescent="0.2">
      <c r="B256" s="148"/>
      <c r="D256" s="149" t="s">
        <v>163</v>
      </c>
      <c r="E256" s="150" t="s">
        <v>19</v>
      </c>
      <c r="F256" s="151" t="s">
        <v>402</v>
      </c>
      <c r="H256" s="150" t="s">
        <v>19</v>
      </c>
      <c r="L256" s="148"/>
      <c r="M256" s="153"/>
      <c r="T256" s="154"/>
      <c r="AT256" s="150" t="s">
        <v>163</v>
      </c>
      <c r="AU256" s="150" t="s">
        <v>81</v>
      </c>
      <c r="AV256" s="12" t="s">
        <v>79</v>
      </c>
      <c r="AW256" s="12" t="s">
        <v>33</v>
      </c>
      <c r="AX256" s="12" t="s">
        <v>72</v>
      </c>
      <c r="AY256" s="150" t="s">
        <v>152</v>
      </c>
    </row>
    <row r="257" spans="2:65" s="12" customFormat="1" x14ac:dyDescent="0.2">
      <c r="B257" s="148"/>
      <c r="D257" s="149" t="s">
        <v>163</v>
      </c>
      <c r="E257" s="150" t="s">
        <v>19</v>
      </c>
      <c r="F257" s="151" t="s">
        <v>403</v>
      </c>
      <c r="H257" s="150" t="s">
        <v>19</v>
      </c>
      <c r="L257" s="148"/>
      <c r="M257" s="153"/>
      <c r="T257" s="154"/>
      <c r="AT257" s="150" t="s">
        <v>163</v>
      </c>
      <c r="AU257" s="150" t="s">
        <v>81</v>
      </c>
      <c r="AV257" s="12" t="s">
        <v>79</v>
      </c>
      <c r="AW257" s="12" t="s">
        <v>33</v>
      </c>
      <c r="AX257" s="12" t="s">
        <v>72</v>
      </c>
      <c r="AY257" s="150" t="s">
        <v>152</v>
      </c>
    </row>
    <row r="258" spans="2:65" s="13" customFormat="1" x14ac:dyDescent="0.2">
      <c r="B258" s="155"/>
      <c r="D258" s="149" t="s">
        <v>163</v>
      </c>
      <c r="E258" s="156" t="s">
        <v>19</v>
      </c>
      <c r="F258" s="157" t="s">
        <v>79</v>
      </c>
      <c r="H258" s="158">
        <v>1</v>
      </c>
      <c r="L258" s="155"/>
      <c r="M258" s="160"/>
      <c r="T258" s="161"/>
      <c r="AT258" s="156" t="s">
        <v>163</v>
      </c>
      <c r="AU258" s="156" t="s">
        <v>81</v>
      </c>
      <c r="AV258" s="13" t="s">
        <v>81</v>
      </c>
      <c r="AW258" s="13" t="s">
        <v>33</v>
      </c>
      <c r="AX258" s="13" t="s">
        <v>79</v>
      </c>
      <c r="AY258" s="156" t="s">
        <v>152</v>
      </c>
    </row>
    <row r="259" spans="2:65" s="1" customFormat="1" ht="16.5" customHeight="1" x14ac:dyDescent="0.2">
      <c r="B259" s="32"/>
      <c r="C259" s="169" t="s">
        <v>411</v>
      </c>
      <c r="D259" s="169" t="s">
        <v>228</v>
      </c>
      <c r="E259" s="170" t="s">
        <v>405</v>
      </c>
      <c r="F259" s="171" t="s">
        <v>406</v>
      </c>
      <c r="G259" s="172" t="s">
        <v>407</v>
      </c>
      <c r="H259" s="173">
        <v>3</v>
      </c>
      <c r="I259" s="271">
        <v>0</v>
      </c>
      <c r="J259" s="175">
        <f>ROUND(I259*H259,2)</f>
        <v>0</v>
      </c>
      <c r="K259" s="171" t="s">
        <v>19</v>
      </c>
      <c r="L259" s="176"/>
      <c r="M259" s="177" t="s">
        <v>19</v>
      </c>
      <c r="N259" s="178" t="s">
        <v>43</v>
      </c>
      <c r="P259" s="140">
        <f>O259*H259</f>
        <v>0</v>
      </c>
      <c r="Q259" s="140">
        <v>0</v>
      </c>
      <c r="R259" s="140">
        <f>Q259*H259</f>
        <v>0</v>
      </c>
      <c r="S259" s="140">
        <v>0</v>
      </c>
      <c r="T259" s="141">
        <f>S259*H259</f>
        <v>0</v>
      </c>
      <c r="AR259" s="142" t="s">
        <v>208</v>
      </c>
      <c r="AT259" s="142" t="s">
        <v>228</v>
      </c>
      <c r="AU259" s="142" t="s">
        <v>81</v>
      </c>
      <c r="AY259" s="17" t="s">
        <v>152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7" t="s">
        <v>79</v>
      </c>
      <c r="BK259" s="143">
        <f>ROUND(I259*H259,2)</f>
        <v>0</v>
      </c>
      <c r="BL259" s="17" t="s">
        <v>159</v>
      </c>
      <c r="BM259" s="142" t="s">
        <v>728</v>
      </c>
    </row>
    <row r="260" spans="2:65" s="1" customFormat="1" ht="19.5" x14ac:dyDescent="0.2">
      <c r="B260" s="32"/>
      <c r="D260" s="149" t="s">
        <v>409</v>
      </c>
      <c r="F260" s="179" t="s">
        <v>410</v>
      </c>
      <c r="L260" s="32"/>
      <c r="M260" s="147"/>
      <c r="T260" s="53"/>
      <c r="AT260" s="17" t="s">
        <v>409</v>
      </c>
      <c r="AU260" s="17" t="s">
        <v>81</v>
      </c>
    </row>
    <row r="261" spans="2:65" s="1" customFormat="1" ht="16.5" customHeight="1" x14ac:dyDescent="0.2">
      <c r="B261" s="32"/>
      <c r="C261" s="169" t="s">
        <v>415</v>
      </c>
      <c r="D261" s="169" t="s">
        <v>228</v>
      </c>
      <c r="E261" s="170" t="s">
        <v>412</v>
      </c>
      <c r="F261" s="171" t="s">
        <v>413</v>
      </c>
      <c r="G261" s="172" t="s">
        <v>407</v>
      </c>
      <c r="H261" s="173">
        <v>1</v>
      </c>
      <c r="I261" s="271">
        <v>0</v>
      </c>
      <c r="J261" s="175">
        <f>ROUND(I261*H261,2)</f>
        <v>0</v>
      </c>
      <c r="K261" s="171" t="s">
        <v>19</v>
      </c>
      <c r="L261" s="176"/>
      <c r="M261" s="177" t="s">
        <v>19</v>
      </c>
      <c r="N261" s="178" t="s">
        <v>43</v>
      </c>
      <c r="P261" s="140">
        <f>O261*H261</f>
        <v>0</v>
      </c>
      <c r="Q261" s="140">
        <v>0</v>
      </c>
      <c r="R261" s="140">
        <f>Q261*H261</f>
        <v>0</v>
      </c>
      <c r="S261" s="140">
        <v>0</v>
      </c>
      <c r="T261" s="141">
        <f>S261*H261</f>
        <v>0</v>
      </c>
      <c r="AR261" s="142" t="s">
        <v>208</v>
      </c>
      <c r="AT261" s="142" t="s">
        <v>228</v>
      </c>
      <c r="AU261" s="142" t="s">
        <v>81</v>
      </c>
      <c r="AY261" s="17" t="s">
        <v>152</v>
      </c>
      <c r="BE261" s="143">
        <f>IF(N261="základní",J261,0)</f>
        <v>0</v>
      </c>
      <c r="BF261" s="143">
        <f>IF(N261="snížená",J261,0)</f>
        <v>0</v>
      </c>
      <c r="BG261" s="143">
        <f>IF(N261="zákl. přenesená",J261,0)</f>
        <v>0</v>
      </c>
      <c r="BH261" s="143">
        <f>IF(N261="sníž. přenesená",J261,0)</f>
        <v>0</v>
      </c>
      <c r="BI261" s="143">
        <f>IF(N261="nulová",J261,0)</f>
        <v>0</v>
      </c>
      <c r="BJ261" s="17" t="s">
        <v>79</v>
      </c>
      <c r="BK261" s="143">
        <f>ROUND(I261*H261,2)</f>
        <v>0</v>
      </c>
      <c r="BL261" s="17" t="s">
        <v>159</v>
      </c>
      <c r="BM261" s="142" t="s">
        <v>729</v>
      </c>
    </row>
    <row r="262" spans="2:65" s="1" customFormat="1" ht="19.5" x14ac:dyDescent="0.2">
      <c r="B262" s="32"/>
      <c r="D262" s="149" t="s">
        <v>409</v>
      </c>
      <c r="F262" s="179" t="s">
        <v>410</v>
      </c>
      <c r="L262" s="32"/>
      <c r="M262" s="147"/>
      <c r="T262" s="53"/>
      <c r="AT262" s="17" t="s">
        <v>409</v>
      </c>
      <c r="AU262" s="17" t="s">
        <v>81</v>
      </c>
    </row>
    <row r="263" spans="2:65" s="1" customFormat="1" ht="16.5" customHeight="1" x14ac:dyDescent="0.2">
      <c r="B263" s="32"/>
      <c r="C263" s="169" t="s">
        <v>419</v>
      </c>
      <c r="D263" s="169" t="s">
        <v>228</v>
      </c>
      <c r="E263" s="170" t="s">
        <v>416</v>
      </c>
      <c r="F263" s="171" t="s">
        <v>417</v>
      </c>
      <c r="G263" s="172" t="s">
        <v>407</v>
      </c>
      <c r="H263" s="173">
        <v>1</v>
      </c>
      <c r="I263" s="271">
        <v>0</v>
      </c>
      <c r="J263" s="175">
        <f>ROUND(I263*H263,2)</f>
        <v>0</v>
      </c>
      <c r="K263" s="171" t="s">
        <v>19</v>
      </c>
      <c r="L263" s="176"/>
      <c r="M263" s="177" t="s">
        <v>19</v>
      </c>
      <c r="N263" s="178" t="s">
        <v>43</v>
      </c>
      <c r="P263" s="140">
        <f>O263*H263</f>
        <v>0</v>
      </c>
      <c r="Q263" s="140">
        <v>0</v>
      </c>
      <c r="R263" s="140">
        <f>Q263*H263</f>
        <v>0</v>
      </c>
      <c r="S263" s="140">
        <v>0</v>
      </c>
      <c r="T263" s="141">
        <f>S263*H263</f>
        <v>0</v>
      </c>
      <c r="AR263" s="142" t="s">
        <v>208</v>
      </c>
      <c r="AT263" s="142" t="s">
        <v>228</v>
      </c>
      <c r="AU263" s="142" t="s">
        <v>81</v>
      </c>
      <c r="AY263" s="17" t="s">
        <v>152</v>
      </c>
      <c r="BE263" s="143">
        <f>IF(N263="základní",J263,0)</f>
        <v>0</v>
      </c>
      <c r="BF263" s="143">
        <f>IF(N263="snížená",J263,0)</f>
        <v>0</v>
      </c>
      <c r="BG263" s="143">
        <f>IF(N263="zákl. přenesená",J263,0)</f>
        <v>0</v>
      </c>
      <c r="BH263" s="143">
        <f>IF(N263="sníž. přenesená",J263,0)</f>
        <v>0</v>
      </c>
      <c r="BI263" s="143">
        <f>IF(N263="nulová",J263,0)</f>
        <v>0</v>
      </c>
      <c r="BJ263" s="17" t="s">
        <v>79</v>
      </c>
      <c r="BK263" s="143">
        <f>ROUND(I263*H263,2)</f>
        <v>0</v>
      </c>
      <c r="BL263" s="17" t="s">
        <v>159</v>
      </c>
      <c r="BM263" s="142" t="s">
        <v>730</v>
      </c>
    </row>
    <row r="264" spans="2:65" s="1" customFormat="1" ht="19.5" x14ac:dyDescent="0.2">
      <c r="B264" s="32"/>
      <c r="D264" s="149" t="s">
        <v>409</v>
      </c>
      <c r="F264" s="179" t="s">
        <v>410</v>
      </c>
      <c r="L264" s="32"/>
      <c r="M264" s="147"/>
      <c r="T264" s="53"/>
      <c r="AT264" s="17" t="s">
        <v>409</v>
      </c>
      <c r="AU264" s="17" t="s">
        <v>81</v>
      </c>
    </row>
    <row r="265" spans="2:65" s="1" customFormat="1" ht="24.2" customHeight="1" x14ac:dyDescent="0.2">
      <c r="B265" s="32"/>
      <c r="C265" s="169" t="s">
        <v>423</v>
      </c>
      <c r="D265" s="169" t="s">
        <v>228</v>
      </c>
      <c r="E265" s="170" t="s">
        <v>420</v>
      </c>
      <c r="F265" s="171" t="s">
        <v>421</v>
      </c>
      <c r="G265" s="172" t="s">
        <v>407</v>
      </c>
      <c r="H265" s="173">
        <v>1</v>
      </c>
      <c r="I265" s="271">
        <v>0</v>
      </c>
      <c r="J265" s="175">
        <f>ROUND(I265*H265,2)</f>
        <v>0</v>
      </c>
      <c r="K265" s="171" t="s">
        <v>19</v>
      </c>
      <c r="L265" s="176"/>
      <c r="M265" s="177" t="s">
        <v>19</v>
      </c>
      <c r="N265" s="178" t="s">
        <v>43</v>
      </c>
      <c r="P265" s="140">
        <f>O265*H265</f>
        <v>0</v>
      </c>
      <c r="Q265" s="140">
        <v>0</v>
      </c>
      <c r="R265" s="140">
        <f>Q265*H265</f>
        <v>0</v>
      </c>
      <c r="S265" s="140">
        <v>0</v>
      </c>
      <c r="T265" s="141">
        <f>S265*H265</f>
        <v>0</v>
      </c>
      <c r="AR265" s="142" t="s">
        <v>208</v>
      </c>
      <c r="AT265" s="142" t="s">
        <v>228</v>
      </c>
      <c r="AU265" s="142" t="s">
        <v>81</v>
      </c>
      <c r="AY265" s="17" t="s">
        <v>152</v>
      </c>
      <c r="BE265" s="143">
        <f>IF(N265="základní",J265,0)</f>
        <v>0</v>
      </c>
      <c r="BF265" s="143">
        <f>IF(N265="snížená",J265,0)</f>
        <v>0</v>
      </c>
      <c r="BG265" s="143">
        <f>IF(N265="zákl. přenesená",J265,0)</f>
        <v>0</v>
      </c>
      <c r="BH265" s="143">
        <f>IF(N265="sníž. přenesená",J265,0)</f>
        <v>0</v>
      </c>
      <c r="BI265" s="143">
        <f>IF(N265="nulová",J265,0)</f>
        <v>0</v>
      </c>
      <c r="BJ265" s="17" t="s">
        <v>79</v>
      </c>
      <c r="BK265" s="143">
        <f>ROUND(I265*H265,2)</f>
        <v>0</v>
      </c>
      <c r="BL265" s="17" t="s">
        <v>159</v>
      </c>
      <c r="BM265" s="142" t="s">
        <v>731</v>
      </c>
    </row>
    <row r="266" spans="2:65" s="1" customFormat="1" ht="19.5" x14ac:dyDescent="0.2">
      <c r="B266" s="32"/>
      <c r="D266" s="149" t="s">
        <v>409</v>
      </c>
      <c r="F266" s="179" t="s">
        <v>410</v>
      </c>
      <c r="L266" s="32"/>
      <c r="M266" s="147"/>
      <c r="T266" s="53"/>
      <c r="AT266" s="17" t="s">
        <v>409</v>
      </c>
      <c r="AU266" s="17" t="s">
        <v>81</v>
      </c>
    </row>
    <row r="267" spans="2:65" s="1" customFormat="1" ht="16.5" customHeight="1" x14ac:dyDescent="0.2">
      <c r="B267" s="32"/>
      <c r="C267" s="131" t="s">
        <v>429</v>
      </c>
      <c r="D267" s="131" t="s">
        <v>154</v>
      </c>
      <c r="E267" s="132" t="s">
        <v>424</v>
      </c>
      <c r="F267" s="133" t="s">
        <v>425</v>
      </c>
      <c r="G267" s="134" t="s">
        <v>400</v>
      </c>
      <c r="H267" s="135">
        <v>1</v>
      </c>
      <c r="I267" s="270">
        <v>30000</v>
      </c>
      <c r="J267" s="137">
        <f>ROUND(I267*H267,2)</f>
        <v>30000</v>
      </c>
      <c r="K267" s="133" t="s">
        <v>19</v>
      </c>
      <c r="L267" s="32"/>
      <c r="M267" s="138" t="s">
        <v>19</v>
      </c>
      <c r="N267" s="139" t="s">
        <v>43</v>
      </c>
      <c r="P267" s="140">
        <f>O267*H267</f>
        <v>0</v>
      </c>
      <c r="Q267" s="140">
        <v>0</v>
      </c>
      <c r="R267" s="140">
        <f>Q267*H267</f>
        <v>0</v>
      </c>
      <c r="S267" s="140">
        <v>0</v>
      </c>
      <c r="T267" s="141">
        <f>S267*H267</f>
        <v>0</v>
      </c>
      <c r="AR267" s="142" t="s">
        <v>159</v>
      </c>
      <c r="AT267" s="142" t="s">
        <v>154</v>
      </c>
      <c r="AU267" s="142" t="s">
        <v>81</v>
      </c>
      <c r="AY267" s="17" t="s">
        <v>152</v>
      </c>
      <c r="BE267" s="143">
        <f>IF(N267="základní",J267,0)</f>
        <v>30000</v>
      </c>
      <c r="BF267" s="143">
        <f>IF(N267="snížená",J267,0)</f>
        <v>0</v>
      </c>
      <c r="BG267" s="143">
        <f>IF(N267="zákl. přenesená",J267,0)</f>
        <v>0</v>
      </c>
      <c r="BH267" s="143">
        <f>IF(N267="sníž. přenesená",J267,0)</f>
        <v>0</v>
      </c>
      <c r="BI267" s="143">
        <f>IF(N267="nulová",J267,0)</f>
        <v>0</v>
      </c>
      <c r="BJ267" s="17" t="s">
        <v>79</v>
      </c>
      <c r="BK267" s="143">
        <f>ROUND(I267*H267,2)</f>
        <v>30000</v>
      </c>
      <c r="BL267" s="17" t="s">
        <v>159</v>
      </c>
      <c r="BM267" s="142" t="s">
        <v>732</v>
      </c>
    </row>
    <row r="268" spans="2:65" s="12" customFormat="1" x14ac:dyDescent="0.2">
      <c r="B268" s="148"/>
      <c r="D268" s="149" t="s">
        <v>163</v>
      </c>
      <c r="E268" s="150" t="s">
        <v>19</v>
      </c>
      <c r="F268" s="151" t="s">
        <v>403</v>
      </c>
      <c r="H268" s="150" t="s">
        <v>19</v>
      </c>
      <c r="I268" s="152"/>
      <c r="L268" s="148"/>
      <c r="M268" s="153"/>
      <c r="T268" s="154"/>
      <c r="AT268" s="150" t="s">
        <v>163</v>
      </c>
      <c r="AU268" s="150" t="s">
        <v>81</v>
      </c>
      <c r="AV268" s="12" t="s">
        <v>79</v>
      </c>
      <c r="AW268" s="12" t="s">
        <v>33</v>
      </c>
      <c r="AX268" s="12" t="s">
        <v>72</v>
      </c>
      <c r="AY268" s="150" t="s">
        <v>152</v>
      </c>
    </row>
    <row r="269" spans="2:65" s="13" customFormat="1" x14ac:dyDescent="0.2">
      <c r="B269" s="155"/>
      <c r="D269" s="149" t="s">
        <v>163</v>
      </c>
      <c r="E269" s="156" t="s">
        <v>19</v>
      </c>
      <c r="F269" s="157" t="s">
        <v>79</v>
      </c>
      <c r="H269" s="158">
        <v>1</v>
      </c>
      <c r="I269" s="159"/>
      <c r="L269" s="155"/>
      <c r="M269" s="160"/>
      <c r="T269" s="161"/>
      <c r="AT269" s="156" t="s">
        <v>163</v>
      </c>
      <c r="AU269" s="156" t="s">
        <v>81</v>
      </c>
      <c r="AV269" s="13" t="s">
        <v>81</v>
      </c>
      <c r="AW269" s="13" t="s">
        <v>33</v>
      </c>
      <c r="AX269" s="13" t="s">
        <v>79</v>
      </c>
      <c r="AY269" s="156" t="s">
        <v>152</v>
      </c>
    </row>
    <row r="270" spans="2:65" s="11" customFormat="1" ht="22.9" customHeight="1" x14ac:dyDescent="0.2">
      <c r="B270" s="119"/>
      <c r="D270" s="120" t="s">
        <v>71</v>
      </c>
      <c r="E270" s="129" t="s">
        <v>427</v>
      </c>
      <c r="F270" s="129" t="s">
        <v>428</v>
      </c>
      <c r="I270" s="122"/>
      <c r="J270" s="130">
        <f>BK270</f>
        <v>0</v>
      </c>
      <c r="L270" s="119"/>
      <c r="M270" s="124"/>
      <c r="P270" s="125">
        <f>SUM(P271:P283)</f>
        <v>0</v>
      </c>
      <c r="R270" s="125">
        <f>SUM(R271:R283)</f>
        <v>0</v>
      </c>
      <c r="T270" s="126">
        <f>SUM(T271:T283)</f>
        <v>0</v>
      </c>
      <c r="AR270" s="120" t="s">
        <v>79</v>
      </c>
      <c r="AT270" s="127" t="s">
        <v>71</v>
      </c>
      <c r="AU270" s="127" t="s">
        <v>79</v>
      </c>
      <c r="AY270" s="120" t="s">
        <v>152</v>
      </c>
      <c r="BK270" s="128">
        <f>SUM(BK271:BK283)</f>
        <v>0</v>
      </c>
    </row>
    <row r="271" spans="2:65" s="1" customFormat="1" ht="24.2" customHeight="1" x14ac:dyDescent="0.2">
      <c r="B271" s="32"/>
      <c r="C271" s="131" t="s">
        <v>434</v>
      </c>
      <c r="D271" s="131" t="s">
        <v>154</v>
      </c>
      <c r="E271" s="132" t="s">
        <v>430</v>
      </c>
      <c r="F271" s="133" t="s">
        <v>431</v>
      </c>
      <c r="G271" s="134" t="s">
        <v>231</v>
      </c>
      <c r="H271" s="135">
        <v>4.585</v>
      </c>
      <c r="I271" s="136"/>
      <c r="J271" s="137">
        <f>ROUND(I271*H271,2)</f>
        <v>0</v>
      </c>
      <c r="K271" s="133" t="s">
        <v>158</v>
      </c>
      <c r="L271" s="32"/>
      <c r="M271" s="138" t="s">
        <v>19</v>
      </c>
      <c r="N271" s="139" t="s">
        <v>43</v>
      </c>
      <c r="P271" s="140">
        <f>O271*H271</f>
        <v>0</v>
      </c>
      <c r="Q271" s="140">
        <v>0</v>
      </c>
      <c r="R271" s="140">
        <f>Q271*H271</f>
        <v>0</v>
      </c>
      <c r="S271" s="140">
        <v>0</v>
      </c>
      <c r="T271" s="141">
        <f>S271*H271</f>
        <v>0</v>
      </c>
      <c r="AR271" s="142" t="s">
        <v>159</v>
      </c>
      <c r="AT271" s="142" t="s">
        <v>154</v>
      </c>
      <c r="AU271" s="142" t="s">
        <v>81</v>
      </c>
      <c r="AY271" s="17" t="s">
        <v>152</v>
      </c>
      <c r="BE271" s="143">
        <f>IF(N271="základní",J271,0)</f>
        <v>0</v>
      </c>
      <c r="BF271" s="143">
        <f>IF(N271="snížená",J271,0)</f>
        <v>0</v>
      </c>
      <c r="BG271" s="143">
        <f>IF(N271="zákl. přenesená",J271,0)</f>
        <v>0</v>
      </c>
      <c r="BH271" s="143">
        <f>IF(N271="sníž. přenesená",J271,0)</f>
        <v>0</v>
      </c>
      <c r="BI271" s="143">
        <f>IF(N271="nulová",J271,0)</f>
        <v>0</v>
      </c>
      <c r="BJ271" s="17" t="s">
        <v>79</v>
      </c>
      <c r="BK271" s="143">
        <f>ROUND(I271*H271,2)</f>
        <v>0</v>
      </c>
      <c r="BL271" s="17" t="s">
        <v>159</v>
      </c>
      <c r="BM271" s="142" t="s">
        <v>733</v>
      </c>
    </row>
    <row r="272" spans="2:65" s="1" customFormat="1" x14ac:dyDescent="0.2">
      <c r="B272" s="32"/>
      <c r="D272" s="144" t="s">
        <v>161</v>
      </c>
      <c r="F272" s="145" t="s">
        <v>433</v>
      </c>
      <c r="I272" s="146"/>
      <c r="L272" s="32"/>
      <c r="M272" s="147"/>
      <c r="T272" s="53"/>
      <c r="AT272" s="17" t="s">
        <v>161</v>
      </c>
      <c r="AU272" s="17" t="s">
        <v>81</v>
      </c>
    </row>
    <row r="273" spans="2:65" s="1" customFormat="1" ht="24.2" customHeight="1" x14ac:dyDescent="0.2">
      <c r="B273" s="32"/>
      <c r="C273" s="131" t="s">
        <v>440</v>
      </c>
      <c r="D273" s="131" t="s">
        <v>154</v>
      </c>
      <c r="E273" s="132" t="s">
        <v>435</v>
      </c>
      <c r="F273" s="133" t="s">
        <v>436</v>
      </c>
      <c r="G273" s="134" t="s">
        <v>231</v>
      </c>
      <c r="H273" s="135">
        <v>64.19</v>
      </c>
      <c r="I273" s="136"/>
      <c r="J273" s="137">
        <f>ROUND(I273*H273,2)</f>
        <v>0</v>
      </c>
      <c r="K273" s="133" t="s">
        <v>158</v>
      </c>
      <c r="L273" s="32"/>
      <c r="M273" s="138" t="s">
        <v>19</v>
      </c>
      <c r="N273" s="139" t="s">
        <v>43</v>
      </c>
      <c r="P273" s="140">
        <f>O273*H273</f>
        <v>0</v>
      </c>
      <c r="Q273" s="140">
        <v>0</v>
      </c>
      <c r="R273" s="140">
        <f>Q273*H273</f>
        <v>0</v>
      </c>
      <c r="S273" s="140">
        <v>0</v>
      </c>
      <c r="T273" s="141">
        <f>S273*H273</f>
        <v>0</v>
      </c>
      <c r="AR273" s="142" t="s">
        <v>159</v>
      </c>
      <c r="AT273" s="142" t="s">
        <v>154</v>
      </c>
      <c r="AU273" s="142" t="s">
        <v>81</v>
      </c>
      <c r="AY273" s="17" t="s">
        <v>152</v>
      </c>
      <c r="BE273" s="143">
        <f>IF(N273="základní",J273,0)</f>
        <v>0</v>
      </c>
      <c r="BF273" s="143">
        <f>IF(N273="snížená",J273,0)</f>
        <v>0</v>
      </c>
      <c r="BG273" s="143">
        <f>IF(N273="zákl. přenesená",J273,0)</f>
        <v>0</v>
      </c>
      <c r="BH273" s="143">
        <f>IF(N273="sníž. přenesená",J273,0)</f>
        <v>0</v>
      </c>
      <c r="BI273" s="143">
        <f>IF(N273="nulová",J273,0)</f>
        <v>0</v>
      </c>
      <c r="BJ273" s="17" t="s">
        <v>79</v>
      </c>
      <c r="BK273" s="143">
        <f>ROUND(I273*H273,2)</f>
        <v>0</v>
      </c>
      <c r="BL273" s="17" t="s">
        <v>159</v>
      </c>
      <c r="BM273" s="142" t="s">
        <v>734</v>
      </c>
    </row>
    <row r="274" spans="2:65" s="1" customFormat="1" x14ac:dyDescent="0.2">
      <c r="B274" s="32"/>
      <c r="D274" s="144" t="s">
        <v>161</v>
      </c>
      <c r="F274" s="145" t="s">
        <v>438</v>
      </c>
      <c r="I274" s="146"/>
      <c r="L274" s="32"/>
      <c r="M274" s="147"/>
      <c r="T274" s="53"/>
      <c r="AT274" s="17" t="s">
        <v>161</v>
      </c>
      <c r="AU274" s="17" t="s">
        <v>81</v>
      </c>
    </row>
    <row r="275" spans="2:65" s="13" customFormat="1" x14ac:dyDescent="0.2">
      <c r="B275" s="155"/>
      <c r="D275" s="149" t="s">
        <v>163</v>
      </c>
      <c r="E275" s="156" t="s">
        <v>19</v>
      </c>
      <c r="F275" s="157" t="s">
        <v>783</v>
      </c>
      <c r="H275" s="158">
        <v>64.19</v>
      </c>
      <c r="I275" s="159"/>
      <c r="L275" s="155"/>
      <c r="M275" s="160"/>
      <c r="T275" s="161"/>
      <c r="AT275" s="156" t="s">
        <v>163</v>
      </c>
      <c r="AU275" s="156" t="s">
        <v>81</v>
      </c>
      <c r="AV275" s="13" t="s">
        <v>81</v>
      </c>
      <c r="AW275" s="13" t="s">
        <v>33</v>
      </c>
      <c r="AX275" s="13" t="s">
        <v>79</v>
      </c>
      <c r="AY275" s="156" t="s">
        <v>152</v>
      </c>
    </row>
    <row r="276" spans="2:65" s="1" customFormat="1" ht="16.5" customHeight="1" x14ac:dyDescent="0.2">
      <c r="B276" s="32"/>
      <c r="C276" s="131" t="s">
        <v>445</v>
      </c>
      <c r="D276" s="131" t="s">
        <v>154</v>
      </c>
      <c r="E276" s="132" t="s">
        <v>441</v>
      </c>
      <c r="F276" s="133" t="s">
        <v>442</v>
      </c>
      <c r="G276" s="134" t="s">
        <v>231</v>
      </c>
      <c r="H276" s="135">
        <v>4.585</v>
      </c>
      <c r="I276" s="136"/>
      <c r="J276" s="137">
        <f>ROUND(I276*H276,2)</f>
        <v>0</v>
      </c>
      <c r="K276" s="133" t="s">
        <v>158</v>
      </c>
      <c r="L276" s="32"/>
      <c r="M276" s="138" t="s">
        <v>19</v>
      </c>
      <c r="N276" s="139" t="s">
        <v>43</v>
      </c>
      <c r="P276" s="140">
        <f>O276*H276</f>
        <v>0</v>
      </c>
      <c r="Q276" s="140">
        <v>0</v>
      </c>
      <c r="R276" s="140">
        <f>Q276*H276</f>
        <v>0</v>
      </c>
      <c r="S276" s="140">
        <v>0</v>
      </c>
      <c r="T276" s="141">
        <f>S276*H276</f>
        <v>0</v>
      </c>
      <c r="AR276" s="142" t="s">
        <v>159</v>
      </c>
      <c r="AT276" s="142" t="s">
        <v>154</v>
      </c>
      <c r="AU276" s="142" t="s">
        <v>81</v>
      </c>
      <c r="AY276" s="17" t="s">
        <v>152</v>
      </c>
      <c r="BE276" s="143">
        <f>IF(N276="základní",J276,0)</f>
        <v>0</v>
      </c>
      <c r="BF276" s="143">
        <f>IF(N276="snížená",J276,0)</f>
        <v>0</v>
      </c>
      <c r="BG276" s="143">
        <f>IF(N276="zákl. přenesená",J276,0)</f>
        <v>0</v>
      </c>
      <c r="BH276" s="143">
        <f>IF(N276="sníž. přenesená",J276,0)</f>
        <v>0</v>
      </c>
      <c r="BI276" s="143">
        <f>IF(N276="nulová",J276,0)</f>
        <v>0</v>
      </c>
      <c r="BJ276" s="17" t="s">
        <v>79</v>
      </c>
      <c r="BK276" s="143">
        <f>ROUND(I276*H276,2)</f>
        <v>0</v>
      </c>
      <c r="BL276" s="17" t="s">
        <v>159</v>
      </c>
      <c r="BM276" s="142" t="s">
        <v>736</v>
      </c>
    </row>
    <row r="277" spans="2:65" s="1" customFormat="1" x14ac:dyDescent="0.2">
      <c r="B277" s="32"/>
      <c r="D277" s="144" t="s">
        <v>161</v>
      </c>
      <c r="F277" s="145" t="s">
        <v>444</v>
      </c>
      <c r="I277" s="146"/>
      <c r="L277" s="32"/>
      <c r="M277" s="147"/>
      <c r="T277" s="53"/>
      <c r="AT277" s="17" t="s">
        <v>161</v>
      </c>
      <c r="AU277" s="17" t="s">
        <v>81</v>
      </c>
    </row>
    <row r="278" spans="2:65" s="1" customFormat="1" ht="24.2" customHeight="1" x14ac:dyDescent="0.2">
      <c r="B278" s="32"/>
      <c r="C278" s="131" t="s">
        <v>451</v>
      </c>
      <c r="D278" s="131" t="s">
        <v>154</v>
      </c>
      <c r="E278" s="132" t="s">
        <v>446</v>
      </c>
      <c r="F278" s="133" t="s">
        <v>447</v>
      </c>
      <c r="G278" s="134" t="s">
        <v>231</v>
      </c>
      <c r="H278" s="135">
        <v>2.7679999999999998</v>
      </c>
      <c r="I278" s="136"/>
      <c r="J278" s="137">
        <f>ROUND(I278*H278,2)</f>
        <v>0</v>
      </c>
      <c r="K278" s="133" t="s">
        <v>158</v>
      </c>
      <c r="L278" s="32"/>
      <c r="M278" s="138" t="s">
        <v>19</v>
      </c>
      <c r="N278" s="139" t="s">
        <v>43</v>
      </c>
      <c r="P278" s="140">
        <f>O278*H278</f>
        <v>0</v>
      </c>
      <c r="Q278" s="140">
        <v>0</v>
      </c>
      <c r="R278" s="140">
        <f>Q278*H278</f>
        <v>0</v>
      </c>
      <c r="S278" s="140">
        <v>0</v>
      </c>
      <c r="T278" s="141">
        <f>S278*H278</f>
        <v>0</v>
      </c>
      <c r="AR278" s="142" t="s">
        <v>159</v>
      </c>
      <c r="AT278" s="142" t="s">
        <v>154</v>
      </c>
      <c r="AU278" s="142" t="s">
        <v>81</v>
      </c>
      <c r="AY278" s="17" t="s">
        <v>152</v>
      </c>
      <c r="BE278" s="143">
        <f>IF(N278="základní",J278,0)</f>
        <v>0</v>
      </c>
      <c r="BF278" s="143">
        <f>IF(N278="snížená",J278,0)</f>
        <v>0</v>
      </c>
      <c r="BG278" s="143">
        <f>IF(N278="zákl. přenesená",J278,0)</f>
        <v>0</v>
      </c>
      <c r="BH278" s="143">
        <f>IF(N278="sníž. přenesená",J278,0)</f>
        <v>0</v>
      </c>
      <c r="BI278" s="143">
        <f>IF(N278="nulová",J278,0)</f>
        <v>0</v>
      </c>
      <c r="BJ278" s="17" t="s">
        <v>79</v>
      </c>
      <c r="BK278" s="143">
        <f>ROUND(I278*H278,2)</f>
        <v>0</v>
      </c>
      <c r="BL278" s="17" t="s">
        <v>159</v>
      </c>
      <c r="BM278" s="142" t="s">
        <v>737</v>
      </c>
    </row>
    <row r="279" spans="2:65" s="1" customFormat="1" x14ac:dyDescent="0.2">
      <c r="B279" s="32"/>
      <c r="D279" s="144" t="s">
        <v>161</v>
      </c>
      <c r="F279" s="145" t="s">
        <v>449</v>
      </c>
      <c r="I279" s="146"/>
      <c r="L279" s="32"/>
      <c r="M279" s="147"/>
      <c r="T279" s="53"/>
      <c r="AT279" s="17" t="s">
        <v>161</v>
      </c>
      <c r="AU279" s="17" t="s">
        <v>81</v>
      </c>
    </row>
    <row r="280" spans="2:65" s="13" customFormat="1" x14ac:dyDescent="0.2">
      <c r="B280" s="155"/>
      <c r="D280" s="149" t="s">
        <v>163</v>
      </c>
      <c r="E280" s="156" t="s">
        <v>19</v>
      </c>
      <c r="F280" s="157" t="s">
        <v>784</v>
      </c>
      <c r="H280" s="158">
        <v>2.7679999999999998</v>
      </c>
      <c r="I280" s="159"/>
      <c r="L280" s="155"/>
      <c r="M280" s="160"/>
      <c r="T280" s="161"/>
      <c r="AT280" s="156" t="s">
        <v>163</v>
      </c>
      <c r="AU280" s="156" t="s">
        <v>81</v>
      </c>
      <c r="AV280" s="13" t="s">
        <v>81</v>
      </c>
      <c r="AW280" s="13" t="s">
        <v>33</v>
      </c>
      <c r="AX280" s="13" t="s">
        <v>79</v>
      </c>
      <c r="AY280" s="156" t="s">
        <v>152</v>
      </c>
    </row>
    <row r="281" spans="2:65" s="1" customFormat="1" ht="24.2" customHeight="1" x14ac:dyDescent="0.2">
      <c r="B281" s="32"/>
      <c r="C281" s="131" t="s">
        <v>456</v>
      </c>
      <c r="D281" s="131" t="s">
        <v>154</v>
      </c>
      <c r="E281" s="132" t="s">
        <v>462</v>
      </c>
      <c r="F281" s="133" t="s">
        <v>463</v>
      </c>
      <c r="G281" s="134" t="s">
        <v>231</v>
      </c>
      <c r="H281" s="135">
        <v>1.8169999999999999</v>
      </c>
      <c r="I281" s="136"/>
      <c r="J281" s="137">
        <f>ROUND(I281*H281,2)</f>
        <v>0</v>
      </c>
      <c r="K281" s="133" t="s">
        <v>158</v>
      </c>
      <c r="L281" s="32"/>
      <c r="M281" s="138" t="s">
        <v>19</v>
      </c>
      <c r="N281" s="139" t="s">
        <v>43</v>
      </c>
      <c r="P281" s="140">
        <f>O281*H281</f>
        <v>0</v>
      </c>
      <c r="Q281" s="140">
        <v>0</v>
      </c>
      <c r="R281" s="140">
        <f>Q281*H281</f>
        <v>0</v>
      </c>
      <c r="S281" s="140">
        <v>0</v>
      </c>
      <c r="T281" s="141">
        <f>S281*H281</f>
        <v>0</v>
      </c>
      <c r="AR281" s="142" t="s">
        <v>159</v>
      </c>
      <c r="AT281" s="142" t="s">
        <v>154</v>
      </c>
      <c r="AU281" s="142" t="s">
        <v>81</v>
      </c>
      <c r="AY281" s="17" t="s">
        <v>152</v>
      </c>
      <c r="BE281" s="143">
        <f>IF(N281="základní",J281,0)</f>
        <v>0</v>
      </c>
      <c r="BF281" s="143">
        <f>IF(N281="snížená",J281,0)</f>
        <v>0</v>
      </c>
      <c r="BG281" s="143">
        <f>IF(N281="zákl. přenesená",J281,0)</f>
        <v>0</v>
      </c>
      <c r="BH281" s="143">
        <f>IF(N281="sníž. přenesená",J281,0)</f>
        <v>0</v>
      </c>
      <c r="BI281" s="143">
        <f>IF(N281="nulová",J281,0)</f>
        <v>0</v>
      </c>
      <c r="BJ281" s="17" t="s">
        <v>79</v>
      </c>
      <c r="BK281" s="143">
        <f>ROUND(I281*H281,2)</f>
        <v>0</v>
      </c>
      <c r="BL281" s="17" t="s">
        <v>159</v>
      </c>
      <c r="BM281" s="142" t="s">
        <v>742</v>
      </c>
    </row>
    <row r="282" spans="2:65" s="1" customFormat="1" x14ac:dyDescent="0.2">
      <c r="B282" s="32"/>
      <c r="D282" s="144" t="s">
        <v>161</v>
      </c>
      <c r="F282" s="145" t="s">
        <v>465</v>
      </c>
      <c r="I282" s="146"/>
      <c r="L282" s="32"/>
      <c r="M282" s="147"/>
      <c r="T282" s="53"/>
      <c r="AT282" s="17" t="s">
        <v>161</v>
      </c>
      <c r="AU282" s="17" t="s">
        <v>81</v>
      </c>
    </row>
    <row r="283" spans="2:65" s="13" customFormat="1" x14ac:dyDescent="0.2">
      <c r="B283" s="155"/>
      <c r="D283" s="149" t="s">
        <v>163</v>
      </c>
      <c r="E283" s="156" t="s">
        <v>19</v>
      </c>
      <c r="F283" s="157" t="s">
        <v>785</v>
      </c>
      <c r="H283" s="158">
        <v>1.8169999999999999</v>
      </c>
      <c r="I283" s="159"/>
      <c r="L283" s="155"/>
      <c r="M283" s="160"/>
      <c r="T283" s="161"/>
      <c r="AT283" s="156" t="s">
        <v>163</v>
      </c>
      <c r="AU283" s="156" t="s">
        <v>81</v>
      </c>
      <c r="AV283" s="13" t="s">
        <v>81</v>
      </c>
      <c r="AW283" s="13" t="s">
        <v>33</v>
      </c>
      <c r="AX283" s="13" t="s">
        <v>79</v>
      </c>
      <c r="AY283" s="156" t="s">
        <v>152</v>
      </c>
    </row>
    <row r="284" spans="2:65" s="11" customFormat="1" ht="22.9" customHeight="1" x14ac:dyDescent="0.2">
      <c r="B284" s="119"/>
      <c r="D284" s="120" t="s">
        <v>71</v>
      </c>
      <c r="E284" s="129" t="s">
        <v>467</v>
      </c>
      <c r="F284" s="129" t="s">
        <v>468</v>
      </c>
      <c r="I284" s="122"/>
      <c r="J284" s="130">
        <f>BK284</f>
        <v>0</v>
      </c>
      <c r="L284" s="119"/>
      <c r="M284" s="124"/>
      <c r="P284" s="125">
        <f>SUM(P285:P286)</f>
        <v>0</v>
      </c>
      <c r="R284" s="125">
        <f>SUM(R285:R286)</f>
        <v>0</v>
      </c>
      <c r="T284" s="126">
        <f>SUM(T285:T286)</f>
        <v>0</v>
      </c>
      <c r="AR284" s="120" t="s">
        <v>79</v>
      </c>
      <c r="AT284" s="127" t="s">
        <v>71</v>
      </c>
      <c r="AU284" s="127" t="s">
        <v>79</v>
      </c>
      <c r="AY284" s="120" t="s">
        <v>152</v>
      </c>
      <c r="BK284" s="128">
        <f>SUM(BK285:BK286)</f>
        <v>0</v>
      </c>
    </row>
    <row r="285" spans="2:65" s="1" customFormat="1" ht="24.2" customHeight="1" x14ac:dyDescent="0.2">
      <c r="B285" s="32"/>
      <c r="C285" s="131" t="s">
        <v>461</v>
      </c>
      <c r="D285" s="131" t="s">
        <v>154</v>
      </c>
      <c r="E285" s="132" t="s">
        <v>470</v>
      </c>
      <c r="F285" s="133" t="s">
        <v>471</v>
      </c>
      <c r="G285" s="134" t="s">
        <v>231</v>
      </c>
      <c r="H285" s="135">
        <v>76.617999999999995</v>
      </c>
      <c r="I285" s="136"/>
      <c r="J285" s="137">
        <f>ROUND(I285*H285,2)</f>
        <v>0</v>
      </c>
      <c r="K285" s="133" t="s">
        <v>158</v>
      </c>
      <c r="L285" s="32"/>
      <c r="M285" s="138" t="s">
        <v>19</v>
      </c>
      <c r="N285" s="139" t="s">
        <v>43</v>
      </c>
      <c r="P285" s="140">
        <f>O285*H285</f>
        <v>0</v>
      </c>
      <c r="Q285" s="140">
        <v>0</v>
      </c>
      <c r="R285" s="140">
        <f>Q285*H285</f>
        <v>0</v>
      </c>
      <c r="S285" s="140">
        <v>0</v>
      </c>
      <c r="T285" s="141">
        <f>S285*H285</f>
        <v>0</v>
      </c>
      <c r="AR285" s="142" t="s">
        <v>159</v>
      </c>
      <c r="AT285" s="142" t="s">
        <v>154</v>
      </c>
      <c r="AU285" s="142" t="s">
        <v>81</v>
      </c>
      <c r="AY285" s="17" t="s">
        <v>152</v>
      </c>
      <c r="BE285" s="143">
        <f>IF(N285="základní",J285,0)</f>
        <v>0</v>
      </c>
      <c r="BF285" s="143">
        <f>IF(N285="snížená",J285,0)</f>
        <v>0</v>
      </c>
      <c r="BG285" s="143">
        <f>IF(N285="zákl. přenesená",J285,0)</f>
        <v>0</v>
      </c>
      <c r="BH285" s="143">
        <f>IF(N285="sníž. přenesená",J285,0)</f>
        <v>0</v>
      </c>
      <c r="BI285" s="143">
        <f>IF(N285="nulová",J285,0)</f>
        <v>0</v>
      </c>
      <c r="BJ285" s="17" t="s">
        <v>79</v>
      </c>
      <c r="BK285" s="143">
        <f>ROUND(I285*H285,2)</f>
        <v>0</v>
      </c>
      <c r="BL285" s="17" t="s">
        <v>159</v>
      </c>
      <c r="BM285" s="142" t="s">
        <v>744</v>
      </c>
    </row>
    <row r="286" spans="2:65" s="1" customFormat="1" x14ac:dyDescent="0.2">
      <c r="B286" s="32"/>
      <c r="D286" s="144" t="s">
        <v>161</v>
      </c>
      <c r="F286" s="145" t="s">
        <v>473</v>
      </c>
      <c r="I286" s="146"/>
      <c r="L286" s="32"/>
      <c r="M286" s="147"/>
      <c r="T286" s="53"/>
      <c r="AT286" s="17" t="s">
        <v>161</v>
      </c>
      <c r="AU286" s="17" t="s">
        <v>81</v>
      </c>
    </row>
    <row r="287" spans="2:65" s="11" customFormat="1" ht="25.9" customHeight="1" x14ac:dyDescent="0.2">
      <c r="B287" s="119"/>
      <c r="D287" s="120" t="s">
        <v>71</v>
      </c>
      <c r="E287" s="121" t="s">
        <v>474</v>
      </c>
      <c r="F287" s="121" t="s">
        <v>475</v>
      </c>
      <c r="I287" s="122"/>
      <c r="J287" s="123">
        <f>BK287</f>
        <v>0</v>
      </c>
      <c r="L287" s="119"/>
      <c r="M287" s="124"/>
      <c r="P287" s="125">
        <f>P288+P296+P304</f>
        <v>0</v>
      </c>
      <c r="R287" s="125">
        <f>R288+R296+R304</f>
        <v>0</v>
      </c>
      <c r="T287" s="126">
        <f>T288+T296+T304</f>
        <v>0</v>
      </c>
      <c r="AR287" s="120" t="s">
        <v>183</v>
      </c>
      <c r="AT287" s="127" t="s">
        <v>71</v>
      </c>
      <c r="AU287" s="127" t="s">
        <v>72</v>
      </c>
      <c r="AY287" s="120" t="s">
        <v>152</v>
      </c>
      <c r="BK287" s="128">
        <f>BK288+BK296+BK304</f>
        <v>0</v>
      </c>
    </row>
    <row r="288" spans="2:65" s="11" customFormat="1" ht="22.9" customHeight="1" x14ac:dyDescent="0.2">
      <c r="B288" s="119"/>
      <c r="D288" s="120" t="s">
        <v>71</v>
      </c>
      <c r="E288" s="129" t="s">
        <v>476</v>
      </c>
      <c r="F288" s="129" t="s">
        <v>477</v>
      </c>
      <c r="I288" s="122"/>
      <c r="J288" s="130">
        <f>BK288</f>
        <v>0</v>
      </c>
      <c r="L288" s="119"/>
      <c r="M288" s="124"/>
      <c r="P288" s="125">
        <f>SUM(P289:P295)</f>
        <v>0</v>
      </c>
      <c r="R288" s="125">
        <f>SUM(R289:R295)</f>
        <v>0</v>
      </c>
      <c r="T288" s="126">
        <f>SUM(T289:T295)</f>
        <v>0</v>
      </c>
      <c r="AR288" s="120" t="s">
        <v>183</v>
      </c>
      <c r="AT288" s="127" t="s">
        <v>71</v>
      </c>
      <c r="AU288" s="127" t="s">
        <v>79</v>
      </c>
      <c r="AY288" s="120" t="s">
        <v>152</v>
      </c>
      <c r="BK288" s="128">
        <f>SUM(BK289:BK295)</f>
        <v>0</v>
      </c>
    </row>
    <row r="289" spans="2:65" s="1" customFormat="1" ht="16.5" customHeight="1" x14ac:dyDescent="0.2">
      <c r="B289" s="32"/>
      <c r="C289" s="131" t="s">
        <v>469</v>
      </c>
      <c r="D289" s="131" t="s">
        <v>154</v>
      </c>
      <c r="E289" s="132" t="s">
        <v>479</v>
      </c>
      <c r="F289" s="133" t="s">
        <v>480</v>
      </c>
      <c r="G289" s="134" t="s">
        <v>481</v>
      </c>
      <c r="H289" s="135">
        <v>10</v>
      </c>
      <c r="I289" s="136"/>
      <c r="J289" s="137">
        <f>ROUND(I289*H289,2)</f>
        <v>0</v>
      </c>
      <c r="K289" s="133" t="s">
        <v>19</v>
      </c>
      <c r="L289" s="32"/>
      <c r="M289" s="138" t="s">
        <v>19</v>
      </c>
      <c r="N289" s="139" t="s">
        <v>43</v>
      </c>
      <c r="P289" s="140">
        <f>O289*H289</f>
        <v>0</v>
      </c>
      <c r="Q289" s="140">
        <v>0</v>
      </c>
      <c r="R289" s="140">
        <f>Q289*H289</f>
        <v>0</v>
      </c>
      <c r="S289" s="140">
        <v>0</v>
      </c>
      <c r="T289" s="141">
        <f>S289*H289</f>
        <v>0</v>
      </c>
      <c r="AR289" s="142" t="s">
        <v>482</v>
      </c>
      <c r="AT289" s="142" t="s">
        <v>154</v>
      </c>
      <c r="AU289" s="142" t="s">
        <v>81</v>
      </c>
      <c r="AY289" s="17" t="s">
        <v>152</v>
      </c>
      <c r="BE289" s="143">
        <f>IF(N289="základní",J289,0)</f>
        <v>0</v>
      </c>
      <c r="BF289" s="143">
        <f>IF(N289="snížená",J289,0)</f>
        <v>0</v>
      </c>
      <c r="BG289" s="143">
        <f>IF(N289="zákl. přenesená",J289,0)</f>
        <v>0</v>
      </c>
      <c r="BH289" s="143">
        <f>IF(N289="sníž. přenesená",J289,0)</f>
        <v>0</v>
      </c>
      <c r="BI289" s="143">
        <f>IF(N289="nulová",J289,0)</f>
        <v>0</v>
      </c>
      <c r="BJ289" s="17" t="s">
        <v>79</v>
      </c>
      <c r="BK289" s="143">
        <f>ROUND(I289*H289,2)</f>
        <v>0</v>
      </c>
      <c r="BL289" s="17" t="s">
        <v>482</v>
      </c>
      <c r="BM289" s="142" t="s">
        <v>745</v>
      </c>
    </row>
    <row r="290" spans="2:65" s="12" customFormat="1" x14ac:dyDescent="0.2">
      <c r="B290" s="148"/>
      <c r="D290" s="149" t="s">
        <v>163</v>
      </c>
      <c r="E290" s="150" t="s">
        <v>19</v>
      </c>
      <c r="F290" s="151" t="s">
        <v>484</v>
      </c>
      <c r="H290" s="150" t="s">
        <v>19</v>
      </c>
      <c r="I290" s="152"/>
      <c r="L290" s="148"/>
      <c r="M290" s="153"/>
      <c r="T290" s="154"/>
      <c r="AT290" s="150" t="s">
        <v>163</v>
      </c>
      <c r="AU290" s="150" t="s">
        <v>81</v>
      </c>
      <c r="AV290" s="12" t="s">
        <v>79</v>
      </c>
      <c r="AW290" s="12" t="s">
        <v>33</v>
      </c>
      <c r="AX290" s="12" t="s">
        <v>72</v>
      </c>
      <c r="AY290" s="150" t="s">
        <v>152</v>
      </c>
    </row>
    <row r="291" spans="2:65" s="13" customFormat="1" x14ac:dyDescent="0.2">
      <c r="B291" s="155"/>
      <c r="D291" s="149" t="s">
        <v>163</v>
      </c>
      <c r="E291" s="156" t="s">
        <v>19</v>
      </c>
      <c r="F291" s="157" t="s">
        <v>219</v>
      </c>
      <c r="H291" s="158">
        <v>10</v>
      </c>
      <c r="I291" s="159"/>
      <c r="L291" s="155"/>
      <c r="M291" s="160"/>
      <c r="T291" s="161"/>
      <c r="AT291" s="156" t="s">
        <v>163</v>
      </c>
      <c r="AU291" s="156" t="s">
        <v>81</v>
      </c>
      <c r="AV291" s="13" t="s">
        <v>81</v>
      </c>
      <c r="AW291" s="13" t="s">
        <v>33</v>
      </c>
      <c r="AX291" s="13" t="s">
        <v>79</v>
      </c>
      <c r="AY291" s="156" t="s">
        <v>152</v>
      </c>
    </row>
    <row r="292" spans="2:65" s="1" customFormat="1" ht="16.5" customHeight="1" x14ac:dyDescent="0.2">
      <c r="B292" s="32"/>
      <c r="C292" s="131" t="s">
        <v>478</v>
      </c>
      <c r="D292" s="131" t="s">
        <v>154</v>
      </c>
      <c r="E292" s="132" t="s">
        <v>486</v>
      </c>
      <c r="F292" s="133" t="s">
        <v>487</v>
      </c>
      <c r="G292" s="134" t="s">
        <v>481</v>
      </c>
      <c r="H292" s="135">
        <v>10</v>
      </c>
      <c r="I292" s="136"/>
      <c r="J292" s="137">
        <f>ROUND(I292*H292,2)</f>
        <v>0</v>
      </c>
      <c r="K292" s="133" t="s">
        <v>19</v>
      </c>
      <c r="L292" s="32"/>
      <c r="M292" s="138" t="s">
        <v>19</v>
      </c>
      <c r="N292" s="139" t="s">
        <v>43</v>
      </c>
      <c r="P292" s="140">
        <f>O292*H292</f>
        <v>0</v>
      </c>
      <c r="Q292" s="140">
        <v>0</v>
      </c>
      <c r="R292" s="140">
        <f>Q292*H292</f>
        <v>0</v>
      </c>
      <c r="S292" s="140">
        <v>0</v>
      </c>
      <c r="T292" s="141">
        <f>S292*H292</f>
        <v>0</v>
      </c>
      <c r="AR292" s="142" t="s">
        <v>482</v>
      </c>
      <c r="AT292" s="142" t="s">
        <v>154</v>
      </c>
      <c r="AU292" s="142" t="s">
        <v>81</v>
      </c>
      <c r="AY292" s="17" t="s">
        <v>152</v>
      </c>
      <c r="BE292" s="143">
        <f>IF(N292="základní",J292,0)</f>
        <v>0</v>
      </c>
      <c r="BF292" s="143">
        <f>IF(N292="snížená",J292,0)</f>
        <v>0</v>
      </c>
      <c r="BG292" s="143">
        <f>IF(N292="zákl. přenesená",J292,0)</f>
        <v>0</v>
      </c>
      <c r="BH292" s="143">
        <f>IF(N292="sníž. přenesená",J292,0)</f>
        <v>0</v>
      </c>
      <c r="BI292" s="143">
        <f>IF(N292="nulová",J292,0)</f>
        <v>0</v>
      </c>
      <c r="BJ292" s="17" t="s">
        <v>79</v>
      </c>
      <c r="BK292" s="143">
        <f>ROUND(I292*H292,2)</f>
        <v>0</v>
      </c>
      <c r="BL292" s="17" t="s">
        <v>482</v>
      </c>
      <c r="BM292" s="142" t="s">
        <v>746</v>
      </c>
    </row>
    <row r="293" spans="2:65" s="1" customFormat="1" ht="16.5" customHeight="1" x14ac:dyDescent="0.2">
      <c r="B293" s="32"/>
      <c r="C293" s="131" t="s">
        <v>485</v>
      </c>
      <c r="D293" s="131" t="s">
        <v>154</v>
      </c>
      <c r="E293" s="132" t="s">
        <v>490</v>
      </c>
      <c r="F293" s="133" t="s">
        <v>491</v>
      </c>
      <c r="G293" s="134" t="s">
        <v>481</v>
      </c>
      <c r="H293" s="135">
        <v>10</v>
      </c>
      <c r="I293" s="136"/>
      <c r="J293" s="137">
        <f>ROUND(I293*H293,2)</f>
        <v>0</v>
      </c>
      <c r="K293" s="133" t="s">
        <v>19</v>
      </c>
      <c r="L293" s="32"/>
      <c r="M293" s="138" t="s">
        <v>19</v>
      </c>
      <c r="N293" s="139" t="s">
        <v>43</v>
      </c>
      <c r="P293" s="140">
        <f>O293*H293</f>
        <v>0</v>
      </c>
      <c r="Q293" s="140">
        <v>0</v>
      </c>
      <c r="R293" s="140">
        <f>Q293*H293</f>
        <v>0</v>
      </c>
      <c r="S293" s="140">
        <v>0</v>
      </c>
      <c r="T293" s="141">
        <f>S293*H293</f>
        <v>0</v>
      </c>
      <c r="AR293" s="142" t="s">
        <v>482</v>
      </c>
      <c r="AT293" s="142" t="s">
        <v>154</v>
      </c>
      <c r="AU293" s="142" t="s">
        <v>81</v>
      </c>
      <c r="AY293" s="17" t="s">
        <v>152</v>
      </c>
      <c r="BE293" s="143">
        <f>IF(N293="základní",J293,0)</f>
        <v>0</v>
      </c>
      <c r="BF293" s="143">
        <f>IF(N293="snížená",J293,0)</f>
        <v>0</v>
      </c>
      <c r="BG293" s="143">
        <f>IF(N293="zákl. přenesená",J293,0)</f>
        <v>0</v>
      </c>
      <c r="BH293" s="143">
        <f>IF(N293="sníž. přenesená",J293,0)</f>
        <v>0</v>
      </c>
      <c r="BI293" s="143">
        <f>IF(N293="nulová",J293,0)</f>
        <v>0</v>
      </c>
      <c r="BJ293" s="17" t="s">
        <v>79</v>
      </c>
      <c r="BK293" s="143">
        <f>ROUND(I293*H293,2)</f>
        <v>0</v>
      </c>
      <c r="BL293" s="17" t="s">
        <v>482</v>
      </c>
      <c r="BM293" s="142" t="s">
        <v>748</v>
      </c>
    </row>
    <row r="294" spans="2:65" s="12" customFormat="1" x14ac:dyDescent="0.2">
      <c r="B294" s="148"/>
      <c r="D294" s="149" t="s">
        <v>163</v>
      </c>
      <c r="E294" s="150" t="s">
        <v>19</v>
      </c>
      <c r="F294" s="151" t="s">
        <v>493</v>
      </c>
      <c r="H294" s="150" t="s">
        <v>19</v>
      </c>
      <c r="I294" s="152"/>
      <c r="L294" s="148"/>
      <c r="M294" s="153"/>
      <c r="T294" s="154"/>
      <c r="AT294" s="150" t="s">
        <v>163</v>
      </c>
      <c r="AU294" s="150" t="s">
        <v>81</v>
      </c>
      <c r="AV294" s="12" t="s">
        <v>79</v>
      </c>
      <c r="AW294" s="12" t="s">
        <v>33</v>
      </c>
      <c r="AX294" s="12" t="s">
        <v>72</v>
      </c>
      <c r="AY294" s="150" t="s">
        <v>152</v>
      </c>
    </row>
    <row r="295" spans="2:65" s="13" customFormat="1" x14ac:dyDescent="0.2">
      <c r="B295" s="155"/>
      <c r="D295" s="149" t="s">
        <v>163</v>
      </c>
      <c r="E295" s="156" t="s">
        <v>19</v>
      </c>
      <c r="F295" s="157" t="s">
        <v>219</v>
      </c>
      <c r="H295" s="158">
        <v>10</v>
      </c>
      <c r="I295" s="159"/>
      <c r="L295" s="155"/>
      <c r="M295" s="160"/>
      <c r="T295" s="161"/>
      <c r="AT295" s="156" t="s">
        <v>163</v>
      </c>
      <c r="AU295" s="156" t="s">
        <v>81</v>
      </c>
      <c r="AV295" s="13" t="s">
        <v>81</v>
      </c>
      <c r="AW295" s="13" t="s">
        <v>33</v>
      </c>
      <c r="AX295" s="13" t="s">
        <v>79</v>
      </c>
      <c r="AY295" s="156" t="s">
        <v>152</v>
      </c>
    </row>
    <row r="296" spans="2:65" s="11" customFormat="1" ht="22.9" customHeight="1" x14ac:dyDescent="0.2">
      <c r="B296" s="119"/>
      <c r="D296" s="120" t="s">
        <v>71</v>
      </c>
      <c r="E296" s="129" t="s">
        <v>494</v>
      </c>
      <c r="F296" s="129" t="s">
        <v>495</v>
      </c>
      <c r="I296" s="122"/>
      <c r="J296" s="130">
        <f>BK296</f>
        <v>0</v>
      </c>
      <c r="L296" s="119"/>
      <c r="M296" s="124"/>
      <c r="P296" s="125">
        <f>SUM(P297:P303)</f>
        <v>0</v>
      </c>
      <c r="R296" s="125">
        <f>SUM(R297:R303)</f>
        <v>0</v>
      </c>
      <c r="T296" s="126">
        <f>SUM(T297:T303)</f>
        <v>0</v>
      </c>
      <c r="AR296" s="120" t="s">
        <v>183</v>
      </c>
      <c r="AT296" s="127" t="s">
        <v>71</v>
      </c>
      <c r="AU296" s="127" t="s">
        <v>79</v>
      </c>
      <c r="AY296" s="120" t="s">
        <v>152</v>
      </c>
      <c r="BK296" s="128">
        <f>SUM(BK297:BK303)</f>
        <v>0</v>
      </c>
    </row>
    <row r="297" spans="2:65" s="1" customFormat="1" ht="16.5" customHeight="1" x14ac:dyDescent="0.2">
      <c r="B297" s="32"/>
      <c r="C297" s="131" t="s">
        <v>489</v>
      </c>
      <c r="D297" s="131" t="s">
        <v>154</v>
      </c>
      <c r="E297" s="132" t="s">
        <v>497</v>
      </c>
      <c r="F297" s="133" t="s">
        <v>498</v>
      </c>
      <c r="G297" s="134" t="s">
        <v>400</v>
      </c>
      <c r="H297" s="135">
        <v>1</v>
      </c>
      <c r="I297" s="136"/>
      <c r="J297" s="137">
        <f>ROUND(I297*H297,2)</f>
        <v>0</v>
      </c>
      <c r="K297" s="133" t="s">
        <v>19</v>
      </c>
      <c r="L297" s="32"/>
      <c r="M297" s="138" t="s">
        <v>19</v>
      </c>
      <c r="N297" s="139" t="s">
        <v>43</v>
      </c>
      <c r="P297" s="140">
        <f>O297*H297</f>
        <v>0</v>
      </c>
      <c r="Q297" s="140">
        <v>0</v>
      </c>
      <c r="R297" s="140">
        <f>Q297*H297</f>
        <v>0</v>
      </c>
      <c r="S297" s="140">
        <v>0</v>
      </c>
      <c r="T297" s="141">
        <f>S297*H297</f>
        <v>0</v>
      </c>
      <c r="AR297" s="142" t="s">
        <v>482</v>
      </c>
      <c r="AT297" s="142" t="s">
        <v>154</v>
      </c>
      <c r="AU297" s="142" t="s">
        <v>81</v>
      </c>
      <c r="AY297" s="17" t="s">
        <v>152</v>
      </c>
      <c r="BE297" s="143">
        <f>IF(N297="základní",J297,0)</f>
        <v>0</v>
      </c>
      <c r="BF297" s="143">
        <f>IF(N297="snížená",J297,0)</f>
        <v>0</v>
      </c>
      <c r="BG297" s="143">
        <f>IF(N297="zákl. přenesená",J297,0)</f>
        <v>0</v>
      </c>
      <c r="BH297" s="143">
        <f>IF(N297="sníž. přenesená",J297,0)</f>
        <v>0</v>
      </c>
      <c r="BI297" s="143">
        <f>IF(N297="nulová",J297,0)</f>
        <v>0</v>
      </c>
      <c r="BJ297" s="17" t="s">
        <v>79</v>
      </c>
      <c r="BK297" s="143">
        <f>ROUND(I297*H297,2)</f>
        <v>0</v>
      </c>
      <c r="BL297" s="17" t="s">
        <v>482</v>
      </c>
      <c r="BM297" s="142" t="s">
        <v>750</v>
      </c>
    </row>
    <row r="298" spans="2:65" s="1" customFormat="1" ht="16.5" customHeight="1" x14ac:dyDescent="0.2">
      <c r="B298" s="32"/>
      <c r="C298" s="131" t="s">
        <v>496</v>
      </c>
      <c r="D298" s="131" t="s">
        <v>154</v>
      </c>
      <c r="E298" s="132" t="s">
        <v>501</v>
      </c>
      <c r="F298" s="133" t="s">
        <v>502</v>
      </c>
      <c r="G298" s="134" t="s">
        <v>503</v>
      </c>
      <c r="H298" s="135">
        <v>1</v>
      </c>
      <c r="I298" s="136"/>
      <c r="J298" s="137">
        <f>ROUND(I298*H298,2)</f>
        <v>0</v>
      </c>
      <c r="K298" s="133" t="s">
        <v>19</v>
      </c>
      <c r="L298" s="32"/>
      <c r="M298" s="138" t="s">
        <v>19</v>
      </c>
      <c r="N298" s="139" t="s">
        <v>43</v>
      </c>
      <c r="P298" s="140">
        <f>O298*H298</f>
        <v>0</v>
      </c>
      <c r="Q298" s="140">
        <v>0</v>
      </c>
      <c r="R298" s="140">
        <f>Q298*H298</f>
        <v>0</v>
      </c>
      <c r="S298" s="140">
        <v>0</v>
      </c>
      <c r="T298" s="141">
        <f>S298*H298</f>
        <v>0</v>
      </c>
      <c r="AR298" s="142" t="s">
        <v>482</v>
      </c>
      <c r="AT298" s="142" t="s">
        <v>154</v>
      </c>
      <c r="AU298" s="142" t="s">
        <v>81</v>
      </c>
      <c r="AY298" s="17" t="s">
        <v>152</v>
      </c>
      <c r="BE298" s="143">
        <f>IF(N298="základní",J298,0)</f>
        <v>0</v>
      </c>
      <c r="BF298" s="143">
        <f>IF(N298="snížená",J298,0)</f>
        <v>0</v>
      </c>
      <c r="BG298" s="143">
        <f>IF(N298="zákl. přenesená",J298,0)</f>
        <v>0</v>
      </c>
      <c r="BH298" s="143">
        <f>IF(N298="sníž. přenesená",J298,0)</f>
        <v>0</v>
      </c>
      <c r="BI298" s="143">
        <f>IF(N298="nulová",J298,0)</f>
        <v>0</v>
      </c>
      <c r="BJ298" s="17" t="s">
        <v>79</v>
      </c>
      <c r="BK298" s="143">
        <f>ROUND(I298*H298,2)</f>
        <v>0</v>
      </c>
      <c r="BL298" s="17" t="s">
        <v>482</v>
      </c>
      <c r="BM298" s="142" t="s">
        <v>752</v>
      </c>
    </row>
    <row r="299" spans="2:65" s="13" customFormat="1" x14ac:dyDescent="0.2">
      <c r="B299" s="155"/>
      <c r="D299" s="149" t="s">
        <v>163</v>
      </c>
      <c r="E299" s="156" t="s">
        <v>19</v>
      </c>
      <c r="F299" s="157" t="s">
        <v>79</v>
      </c>
      <c r="H299" s="158">
        <v>1</v>
      </c>
      <c r="I299" s="159"/>
      <c r="L299" s="155"/>
      <c r="M299" s="160"/>
      <c r="T299" s="161"/>
      <c r="AT299" s="156" t="s">
        <v>163</v>
      </c>
      <c r="AU299" s="156" t="s">
        <v>81</v>
      </c>
      <c r="AV299" s="13" t="s">
        <v>81</v>
      </c>
      <c r="AW299" s="13" t="s">
        <v>33</v>
      </c>
      <c r="AX299" s="13" t="s">
        <v>79</v>
      </c>
      <c r="AY299" s="156" t="s">
        <v>152</v>
      </c>
    </row>
    <row r="300" spans="2:65" s="1" customFormat="1" ht="16.5" customHeight="1" x14ac:dyDescent="0.2">
      <c r="B300" s="32"/>
      <c r="C300" s="131" t="s">
        <v>500</v>
      </c>
      <c r="D300" s="131" t="s">
        <v>154</v>
      </c>
      <c r="E300" s="132" t="s">
        <v>506</v>
      </c>
      <c r="F300" s="133" t="s">
        <v>507</v>
      </c>
      <c r="G300" s="134" t="s">
        <v>503</v>
      </c>
      <c r="H300" s="135">
        <v>1</v>
      </c>
      <c r="I300" s="136"/>
      <c r="J300" s="137">
        <f>ROUND(I300*H300,2)</f>
        <v>0</v>
      </c>
      <c r="K300" s="133" t="s">
        <v>19</v>
      </c>
      <c r="L300" s="32"/>
      <c r="M300" s="138" t="s">
        <v>19</v>
      </c>
      <c r="N300" s="139" t="s">
        <v>43</v>
      </c>
      <c r="P300" s="140">
        <f>O300*H300</f>
        <v>0</v>
      </c>
      <c r="Q300" s="140">
        <v>0</v>
      </c>
      <c r="R300" s="140">
        <f>Q300*H300</f>
        <v>0</v>
      </c>
      <c r="S300" s="140">
        <v>0</v>
      </c>
      <c r="T300" s="141">
        <f>S300*H300</f>
        <v>0</v>
      </c>
      <c r="AR300" s="142" t="s">
        <v>482</v>
      </c>
      <c r="AT300" s="142" t="s">
        <v>154</v>
      </c>
      <c r="AU300" s="142" t="s">
        <v>81</v>
      </c>
      <c r="AY300" s="17" t="s">
        <v>152</v>
      </c>
      <c r="BE300" s="143">
        <f>IF(N300="základní",J300,0)</f>
        <v>0</v>
      </c>
      <c r="BF300" s="143">
        <f>IF(N300="snížená",J300,0)</f>
        <v>0</v>
      </c>
      <c r="BG300" s="143">
        <f>IF(N300="zákl. přenesená",J300,0)</f>
        <v>0</v>
      </c>
      <c r="BH300" s="143">
        <f>IF(N300="sníž. přenesená",J300,0)</f>
        <v>0</v>
      </c>
      <c r="BI300" s="143">
        <f>IF(N300="nulová",J300,0)</f>
        <v>0</v>
      </c>
      <c r="BJ300" s="17" t="s">
        <v>79</v>
      </c>
      <c r="BK300" s="143">
        <f>ROUND(I300*H300,2)</f>
        <v>0</v>
      </c>
      <c r="BL300" s="17" t="s">
        <v>482</v>
      </c>
      <c r="BM300" s="142" t="s">
        <v>754</v>
      </c>
    </row>
    <row r="301" spans="2:65" s="12" customFormat="1" x14ac:dyDescent="0.2">
      <c r="B301" s="148"/>
      <c r="D301" s="149" t="s">
        <v>163</v>
      </c>
      <c r="E301" s="150" t="s">
        <v>19</v>
      </c>
      <c r="F301" s="151" t="s">
        <v>509</v>
      </c>
      <c r="H301" s="150" t="s">
        <v>19</v>
      </c>
      <c r="I301" s="152"/>
      <c r="L301" s="148"/>
      <c r="M301" s="153"/>
      <c r="T301" s="154"/>
      <c r="AT301" s="150" t="s">
        <v>163</v>
      </c>
      <c r="AU301" s="150" t="s">
        <v>81</v>
      </c>
      <c r="AV301" s="12" t="s">
        <v>79</v>
      </c>
      <c r="AW301" s="12" t="s">
        <v>33</v>
      </c>
      <c r="AX301" s="12" t="s">
        <v>72</v>
      </c>
      <c r="AY301" s="150" t="s">
        <v>152</v>
      </c>
    </row>
    <row r="302" spans="2:65" s="13" customFormat="1" x14ac:dyDescent="0.2">
      <c r="B302" s="155"/>
      <c r="D302" s="149" t="s">
        <v>163</v>
      </c>
      <c r="E302" s="156" t="s">
        <v>19</v>
      </c>
      <c r="F302" s="157" t="s">
        <v>79</v>
      </c>
      <c r="H302" s="158">
        <v>1</v>
      </c>
      <c r="I302" s="159"/>
      <c r="L302" s="155"/>
      <c r="M302" s="160"/>
      <c r="T302" s="161"/>
      <c r="AT302" s="156" t="s">
        <v>163</v>
      </c>
      <c r="AU302" s="156" t="s">
        <v>81</v>
      </c>
      <c r="AV302" s="13" t="s">
        <v>81</v>
      </c>
      <c r="AW302" s="13" t="s">
        <v>33</v>
      </c>
      <c r="AX302" s="13" t="s">
        <v>79</v>
      </c>
      <c r="AY302" s="156" t="s">
        <v>152</v>
      </c>
    </row>
    <row r="303" spans="2:65" s="1" customFormat="1" ht="16.5" customHeight="1" x14ac:dyDescent="0.2">
      <c r="B303" s="32"/>
      <c r="C303" s="131" t="s">
        <v>505</v>
      </c>
      <c r="D303" s="131" t="s">
        <v>154</v>
      </c>
      <c r="E303" s="132" t="s">
        <v>511</v>
      </c>
      <c r="F303" s="133" t="s">
        <v>512</v>
      </c>
      <c r="G303" s="134" t="s">
        <v>407</v>
      </c>
      <c r="H303" s="135">
        <v>1</v>
      </c>
      <c r="I303" s="136"/>
      <c r="J303" s="137">
        <f>ROUND(I303*H303,2)</f>
        <v>0</v>
      </c>
      <c r="K303" s="133" t="s">
        <v>19</v>
      </c>
      <c r="L303" s="32"/>
      <c r="M303" s="138" t="s">
        <v>19</v>
      </c>
      <c r="N303" s="139" t="s">
        <v>43</v>
      </c>
      <c r="P303" s="140">
        <f>O303*H303</f>
        <v>0</v>
      </c>
      <c r="Q303" s="140">
        <v>0</v>
      </c>
      <c r="R303" s="140">
        <f>Q303*H303</f>
        <v>0</v>
      </c>
      <c r="S303" s="140">
        <v>0</v>
      </c>
      <c r="T303" s="141">
        <f>S303*H303</f>
        <v>0</v>
      </c>
      <c r="AR303" s="142" t="s">
        <v>482</v>
      </c>
      <c r="AT303" s="142" t="s">
        <v>154</v>
      </c>
      <c r="AU303" s="142" t="s">
        <v>81</v>
      </c>
      <c r="AY303" s="17" t="s">
        <v>152</v>
      </c>
      <c r="BE303" s="143">
        <f>IF(N303="základní",J303,0)</f>
        <v>0</v>
      </c>
      <c r="BF303" s="143">
        <f>IF(N303="snížená",J303,0)</f>
        <v>0</v>
      </c>
      <c r="BG303" s="143">
        <f>IF(N303="zákl. přenesená",J303,0)</f>
        <v>0</v>
      </c>
      <c r="BH303" s="143">
        <f>IF(N303="sníž. přenesená",J303,0)</f>
        <v>0</v>
      </c>
      <c r="BI303" s="143">
        <f>IF(N303="nulová",J303,0)</f>
        <v>0</v>
      </c>
      <c r="BJ303" s="17" t="s">
        <v>79</v>
      </c>
      <c r="BK303" s="143">
        <f>ROUND(I303*H303,2)</f>
        <v>0</v>
      </c>
      <c r="BL303" s="17" t="s">
        <v>482</v>
      </c>
      <c r="BM303" s="142" t="s">
        <v>756</v>
      </c>
    </row>
    <row r="304" spans="2:65" s="11" customFormat="1" ht="22.9" customHeight="1" x14ac:dyDescent="0.2">
      <c r="B304" s="119"/>
      <c r="D304" s="120" t="s">
        <v>71</v>
      </c>
      <c r="E304" s="129" t="s">
        <v>514</v>
      </c>
      <c r="F304" s="129" t="s">
        <v>515</v>
      </c>
      <c r="I304" s="122"/>
      <c r="J304" s="130">
        <f>BK304</f>
        <v>0</v>
      </c>
      <c r="L304" s="119"/>
      <c r="M304" s="124"/>
      <c r="P304" s="125">
        <f>P305</f>
        <v>0</v>
      </c>
      <c r="R304" s="125">
        <f>R305</f>
        <v>0</v>
      </c>
      <c r="T304" s="126">
        <f>T305</f>
        <v>0</v>
      </c>
      <c r="AR304" s="120" t="s">
        <v>183</v>
      </c>
      <c r="AT304" s="127" t="s">
        <v>71</v>
      </c>
      <c r="AU304" s="127" t="s">
        <v>79</v>
      </c>
      <c r="AY304" s="120" t="s">
        <v>152</v>
      </c>
      <c r="BK304" s="128">
        <f>BK305</f>
        <v>0</v>
      </c>
    </row>
    <row r="305" spans="2:65" s="1" customFormat="1" ht="16.5" customHeight="1" x14ac:dyDescent="0.2">
      <c r="B305" s="32"/>
      <c r="C305" s="131" t="s">
        <v>510</v>
      </c>
      <c r="D305" s="131" t="s">
        <v>154</v>
      </c>
      <c r="E305" s="132" t="s">
        <v>517</v>
      </c>
      <c r="F305" s="133" t="s">
        <v>518</v>
      </c>
      <c r="G305" s="134" t="s">
        <v>400</v>
      </c>
      <c r="H305" s="135">
        <v>2</v>
      </c>
      <c r="I305" s="136"/>
      <c r="J305" s="137">
        <f>ROUND(I305*H305,2)</f>
        <v>0</v>
      </c>
      <c r="K305" s="133" t="s">
        <v>19</v>
      </c>
      <c r="L305" s="32"/>
      <c r="M305" s="180" t="s">
        <v>19</v>
      </c>
      <c r="N305" s="181" t="s">
        <v>43</v>
      </c>
      <c r="O305" s="182"/>
      <c r="P305" s="183">
        <f>O305*H305</f>
        <v>0</v>
      </c>
      <c r="Q305" s="183">
        <v>0</v>
      </c>
      <c r="R305" s="183">
        <f>Q305*H305</f>
        <v>0</v>
      </c>
      <c r="S305" s="183">
        <v>0</v>
      </c>
      <c r="T305" s="184">
        <f>S305*H305</f>
        <v>0</v>
      </c>
      <c r="AR305" s="142" t="s">
        <v>482</v>
      </c>
      <c r="AT305" s="142" t="s">
        <v>154</v>
      </c>
      <c r="AU305" s="142" t="s">
        <v>81</v>
      </c>
      <c r="AY305" s="17" t="s">
        <v>152</v>
      </c>
      <c r="BE305" s="143">
        <f>IF(N305="základní",J305,0)</f>
        <v>0</v>
      </c>
      <c r="BF305" s="143">
        <f>IF(N305="snížená",J305,0)</f>
        <v>0</v>
      </c>
      <c r="BG305" s="143">
        <f>IF(N305="zákl. přenesená",J305,0)</f>
        <v>0</v>
      </c>
      <c r="BH305" s="143">
        <f>IF(N305="sníž. přenesená",J305,0)</f>
        <v>0</v>
      </c>
      <c r="BI305" s="143">
        <f>IF(N305="nulová",J305,0)</f>
        <v>0</v>
      </c>
      <c r="BJ305" s="17" t="s">
        <v>79</v>
      </c>
      <c r="BK305" s="143">
        <f>ROUND(I305*H305,2)</f>
        <v>0</v>
      </c>
      <c r="BL305" s="17" t="s">
        <v>482</v>
      </c>
      <c r="BM305" s="142" t="s">
        <v>758</v>
      </c>
    </row>
    <row r="306" spans="2:65" s="1" customFormat="1" ht="6.95" customHeight="1" x14ac:dyDescent="0.2">
      <c r="B306" s="41"/>
      <c r="C306" s="42"/>
      <c r="D306" s="42"/>
      <c r="E306" s="42"/>
      <c r="F306" s="42"/>
      <c r="G306" s="42"/>
      <c r="H306" s="42"/>
      <c r="I306" s="42"/>
      <c r="J306" s="42"/>
      <c r="K306" s="42"/>
      <c r="L306" s="32"/>
    </row>
  </sheetData>
  <sheetProtection algorithmName="SHA-512" hashValue="7JTD54cJEFEV7m3b+/fZesZ0bVLYb7e1BY6zJkQh3I6rD581Fw/um+7esTppPMavBlSKMxFmQIiSWRsNn/n69g==" saltValue="hp1wMhUrIXtgrQSG3BECrg==" spinCount="100000" sheet="1" objects="1" scenarios="1" formatColumns="0" formatRows="0" autoFilter="0"/>
  <autoFilter ref="C95:K305" xr:uid="{00000000-0009-0000-0000-000004000000}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hyperlinks>
    <hyperlink ref="F100" r:id="rId1" xr:uid="{00000000-0004-0000-0400-000000000000}"/>
    <hyperlink ref="F104" r:id="rId2" xr:uid="{00000000-0004-0000-0400-000001000000}"/>
    <hyperlink ref="F107" r:id="rId3" xr:uid="{00000000-0004-0000-0400-000002000000}"/>
    <hyperlink ref="F110" r:id="rId4" xr:uid="{00000000-0004-0000-0400-000003000000}"/>
    <hyperlink ref="F120" r:id="rId5" xr:uid="{00000000-0004-0000-0400-000004000000}"/>
    <hyperlink ref="F124" r:id="rId6" xr:uid="{00000000-0004-0000-0400-000005000000}"/>
    <hyperlink ref="F129" r:id="rId7" xr:uid="{00000000-0004-0000-0400-000006000000}"/>
    <hyperlink ref="F132" r:id="rId8" xr:uid="{00000000-0004-0000-0400-000007000000}"/>
    <hyperlink ref="F134" r:id="rId9" xr:uid="{00000000-0004-0000-0400-000008000000}"/>
    <hyperlink ref="F145" r:id="rId10" xr:uid="{00000000-0004-0000-0400-000009000000}"/>
    <hyperlink ref="F148" r:id="rId11" xr:uid="{00000000-0004-0000-0400-00000A000000}"/>
    <hyperlink ref="F151" r:id="rId12" xr:uid="{00000000-0004-0000-0400-00000B000000}"/>
    <hyperlink ref="F160" r:id="rId13" xr:uid="{00000000-0004-0000-0400-00000C000000}"/>
    <hyperlink ref="F165" r:id="rId14" xr:uid="{00000000-0004-0000-0400-00000D000000}"/>
    <hyperlink ref="F174" r:id="rId15" xr:uid="{00000000-0004-0000-0400-00000E000000}"/>
    <hyperlink ref="F181" r:id="rId16" xr:uid="{00000000-0004-0000-0400-00000F000000}"/>
    <hyperlink ref="F184" r:id="rId17" xr:uid="{00000000-0004-0000-0400-000010000000}"/>
    <hyperlink ref="F187" r:id="rId18" xr:uid="{00000000-0004-0000-0400-000011000000}"/>
    <hyperlink ref="F191" r:id="rId19" xr:uid="{00000000-0004-0000-0400-000012000000}"/>
    <hyperlink ref="F195" r:id="rId20" xr:uid="{00000000-0004-0000-0400-000013000000}"/>
    <hyperlink ref="F199" r:id="rId21" xr:uid="{00000000-0004-0000-0400-000014000000}"/>
    <hyperlink ref="F203" r:id="rId22" xr:uid="{00000000-0004-0000-0400-000015000000}"/>
    <hyperlink ref="F207" r:id="rId23" xr:uid="{00000000-0004-0000-0400-000016000000}"/>
    <hyperlink ref="F211" r:id="rId24" xr:uid="{00000000-0004-0000-0400-000017000000}"/>
    <hyperlink ref="F215" r:id="rId25" xr:uid="{00000000-0004-0000-0400-000018000000}"/>
    <hyperlink ref="F221" r:id="rId26" xr:uid="{00000000-0004-0000-0400-000019000000}"/>
    <hyperlink ref="F229" r:id="rId27" xr:uid="{00000000-0004-0000-0400-00001A000000}"/>
    <hyperlink ref="F240" r:id="rId28" xr:uid="{00000000-0004-0000-0400-00001B000000}"/>
    <hyperlink ref="F244" r:id="rId29" xr:uid="{00000000-0004-0000-0400-00001C000000}"/>
    <hyperlink ref="F246" r:id="rId30" xr:uid="{00000000-0004-0000-0400-00001D000000}"/>
    <hyperlink ref="F253" r:id="rId31" xr:uid="{00000000-0004-0000-0400-00001E000000}"/>
    <hyperlink ref="F272" r:id="rId32" xr:uid="{00000000-0004-0000-0400-00001F000000}"/>
    <hyperlink ref="F274" r:id="rId33" xr:uid="{00000000-0004-0000-0400-000020000000}"/>
    <hyperlink ref="F277" r:id="rId34" xr:uid="{00000000-0004-0000-0400-000021000000}"/>
    <hyperlink ref="F279" r:id="rId35" xr:uid="{00000000-0004-0000-0400-000022000000}"/>
    <hyperlink ref="F282" r:id="rId36" xr:uid="{00000000-0004-0000-0400-000023000000}"/>
    <hyperlink ref="F286" r:id="rId37" xr:uid="{00000000-0004-0000-0400-00002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8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368"/>
  <sheetViews>
    <sheetView showGridLines="0" topLeftCell="A326" workbookViewId="0">
      <selection activeCell="F345" sqref="F345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98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5" customHeight="1" x14ac:dyDescent="0.2">
      <c r="B4" s="20"/>
      <c r="D4" s="21" t="s">
        <v>117</v>
      </c>
      <c r="L4" s="20"/>
      <c r="M4" s="90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14" t="str">
        <f>'Rekapitulace stavby'!K6</f>
        <v>Polopodzemní kontejnery Kamenná - V. etapa</v>
      </c>
      <c r="F7" s="315"/>
      <c r="G7" s="315"/>
      <c r="H7" s="315"/>
      <c r="L7" s="20"/>
    </row>
    <row r="8" spans="2:46" ht="12" customHeight="1" x14ac:dyDescent="0.2">
      <c r="B8" s="20"/>
      <c r="D8" s="27" t="s">
        <v>118</v>
      </c>
      <c r="L8" s="20"/>
    </row>
    <row r="9" spans="2:46" s="1" customFormat="1" ht="16.5" customHeight="1" x14ac:dyDescent="0.2">
      <c r="B9" s="32"/>
      <c r="E9" s="314" t="s">
        <v>119</v>
      </c>
      <c r="F9" s="313"/>
      <c r="G9" s="313"/>
      <c r="H9" s="313"/>
      <c r="L9" s="32"/>
    </row>
    <row r="10" spans="2:46" s="1" customFormat="1" ht="12" customHeight="1" x14ac:dyDescent="0.2">
      <c r="B10" s="32"/>
      <c r="D10" s="27" t="s">
        <v>120</v>
      </c>
      <c r="L10" s="32"/>
    </row>
    <row r="11" spans="2:46" s="1" customFormat="1" ht="16.5" customHeight="1" x14ac:dyDescent="0.2">
      <c r="B11" s="32"/>
      <c r="E11" s="306" t="s">
        <v>786</v>
      </c>
      <c r="F11" s="313"/>
      <c r="G11" s="313"/>
      <c r="H11" s="313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20. 10. 2025</v>
      </c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25</v>
      </c>
      <c r="I16" s="27" t="s">
        <v>26</v>
      </c>
      <c r="J16" s="25" t="s">
        <v>19</v>
      </c>
      <c r="L16" s="32"/>
    </row>
    <row r="17" spans="2:12" s="1" customFormat="1" ht="18" customHeight="1" x14ac:dyDescent="0.2">
      <c r="B17" s="32"/>
      <c r="E17" s="25" t="s">
        <v>27</v>
      </c>
      <c r="I17" s="27" t="s">
        <v>28</v>
      </c>
      <c r="J17" s="25" t="s">
        <v>19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29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6" t="str">
        <f>'Rekapitulace stavby'!E14</f>
        <v>Vyplň údaj</v>
      </c>
      <c r="F20" s="298"/>
      <c r="G20" s="298"/>
      <c r="H20" s="298"/>
      <c r="I20" s="27" t="s">
        <v>28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31</v>
      </c>
      <c r="I22" s="27" t="s">
        <v>26</v>
      </c>
      <c r="J22" s="25" t="s">
        <v>19</v>
      </c>
      <c r="L22" s="32"/>
    </row>
    <row r="23" spans="2:12" s="1" customFormat="1" ht="18" customHeight="1" x14ac:dyDescent="0.2">
      <c r="B23" s="32"/>
      <c r="E23" s="25" t="s">
        <v>32</v>
      </c>
      <c r="I23" s="27" t="s">
        <v>28</v>
      </c>
      <c r="J23" s="25" t="s">
        <v>19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34</v>
      </c>
      <c r="I25" s="27" t="s">
        <v>26</v>
      </c>
      <c r="J25" s="25" t="s">
        <v>19</v>
      </c>
      <c r="L25" s="32"/>
    </row>
    <row r="26" spans="2:12" s="1" customFormat="1" ht="18" customHeight="1" x14ac:dyDescent="0.2">
      <c r="B26" s="32"/>
      <c r="E26" s="25" t="s">
        <v>35</v>
      </c>
      <c r="I26" s="27" t="s">
        <v>28</v>
      </c>
      <c r="J26" s="25" t="s">
        <v>19</v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36</v>
      </c>
      <c r="L28" s="32"/>
    </row>
    <row r="29" spans="2:12" s="7" customFormat="1" ht="16.5" customHeight="1" x14ac:dyDescent="0.2">
      <c r="B29" s="91"/>
      <c r="E29" s="302" t="s">
        <v>19</v>
      </c>
      <c r="F29" s="302"/>
      <c r="G29" s="302"/>
      <c r="H29" s="302"/>
      <c r="L29" s="91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 x14ac:dyDescent="0.2">
      <c r="B32" s="32"/>
      <c r="D32" s="92" t="s">
        <v>38</v>
      </c>
      <c r="J32" s="63">
        <f>ROUND(J101, 2)</f>
        <v>60000</v>
      </c>
      <c r="L32" s="32"/>
    </row>
    <row r="33" spans="2:12" s="1" customFormat="1" ht="6.95" customHeight="1" x14ac:dyDescent="0.2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 x14ac:dyDescent="0.2">
      <c r="B34" s="32"/>
      <c r="F34" s="35" t="s">
        <v>40</v>
      </c>
      <c r="I34" s="35" t="s">
        <v>39</v>
      </c>
      <c r="J34" s="35" t="s">
        <v>41</v>
      </c>
      <c r="L34" s="32"/>
    </row>
    <row r="35" spans="2:12" s="1" customFormat="1" ht="14.45" customHeight="1" x14ac:dyDescent="0.2">
      <c r="B35" s="32"/>
      <c r="D35" s="52" t="s">
        <v>42</v>
      </c>
      <c r="E35" s="27" t="s">
        <v>43</v>
      </c>
      <c r="F35" s="83">
        <f>ROUND((SUM(BE101:BE367)),  2)</f>
        <v>60000</v>
      </c>
      <c r="I35" s="93">
        <v>0.21</v>
      </c>
      <c r="J35" s="83">
        <f>ROUND(((SUM(BE101:BE367))*I35),  2)</f>
        <v>12600</v>
      </c>
      <c r="L35" s="32"/>
    </row>
    <row r="36" spans="2:12" s="1" customFormat="1" ht="14.45" customHeight="1" x14ac:dyDescent="0.2">
      <c r="B36" s="32"/>
      <c r="E36" s="27" t="s">
        <v>44</v>
      </c>
      <c r="F36" s="83">
        <f>ROUND((SUM(BF101:BF367)),  2)</f>
        <v>0</v>
      </c>
      <c r="I36" s="93">
        <v>0.12</v>
      </c>
      <c r="J36" s="83">
        <f>ROUND(((SUM(BF101:BF367))*I36),  2)</f>
        <v>0</v>
      </c>
      <c r="L36" s="32"/>
    </row>
    <row r="37" spans="2:12" s="1" customFormat="1" ht="14.45" hidden="1" customHeight="1" x14ac:dyDescent="0.2">
      <c r="B37" s="32"/>
      <c r="E37" s="27" t="s">
        <v>45</v>
      </c>
      <c r="F37" s="83">
        <f>ROUND((SUM(BG101:BG367)),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 x14ac:dyDescent="0.2">
      <c r="B38" s="32"/>
      <c r="E38" s="27" t="s">
        <v>46</v>
      </c>
      <c r="F38" s="83">
        <f>ROUND((SUM(BH101:BH367)),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 x14ac:dyDescent="0.2">
      <c r="B39" s="32"/>
      <c r="E39" s="27" t="s">
        <v>47</v>
      </c>
      <c r="F39" s="83">
        <f>ROUND((SUM(BI101:BI367)),  2)</f>
        <v>0</v>
      </c>
      <c r="I39" s="93">
        <v>0</v>
      </c>
      <c r="J39" s="83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4"/>
      <c r="D41" s="95" t="s">
        <v>48</v>
      </c>
      <c r="E41" s="54"/>
      <c r="F41" s="54"/>
      <c r="G41" s="96" t="s">
        <v>49</v>
      </c>
      <c r="H41" s="97" t="s">
        <v>50</v>
      </c>
      <c r="I41" s="54"/>
      <c r="J41" s="98">
        <f>SUM(J32:J39)</f>
        <v>72600</v>
      </c>
      <c r="K41" s="99"/>
      <c r="L41" s="32"/>
    </row>
    <row r="42" spans="2:12" s="1" customFormat="1" ht="14.45" customHeight="1" x14ac:dyDescent="0.2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 x14ac:dyDescent="0.2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 x14ac:dyDescent="0.2">
      <c r="B47" s="32"/>
      <c r="C47" s="21" t="s">
        <v>122</v>
      </c>
      <c r="L47" s="32"/>
    </row>
    <row r="48" spans="2:12" s="1" customFormat="1" ht="6.95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14" t="str">
        <f>E7</f>
        <v>Polopodzemní kontejnery Kamenná - V. etapa</v>
      </c>
      <c r="F50" s="315"/>
      <c r="G50" s="315"/>
      <c r="H50" s="315"/>
      <c r="L50" s="32"/>
    </row>
    <row r="51" spans="2:47" ht="12" customHeight="1" x14ac:dyDescent="0.2">
      <c r="B51" s="20"/>
      <c r="C51" s="27" t="s">
        <v>118</v>
      </c>
      <c r="L51" s="20"/>
    </row>
    <row r="52" spans="2:47" s="1" customFormat="1" ht="16.5" customHeight="1" x14ac:dyDescent="0.2">
      <c r="B52" s="32"/>
      <c r="E52" s="314" t="s">
        <v>119</v>
      </c>
      <c r="F52" s="313"/>
      <c r="G52" s="313"/>
      <c r="H52" s="313"/>
      <c r="L52" s="32"/>
    </row>
    <row r="53" spans="2:47" s="1" customFormat="1" ht="12" customHeight="1" x14ac:dyDescent="0.2">
      <c r="B53" s="32"/>
      <c r="C53" s="27" t="s">
        <v>120</v>
      </c>
      <c r="L53" s="32"/>
    </row>
    <row r="54" spans="2:47" s="1" customFormat="1" ht="16.5" customHeight="1" x14ac:dyDescent="0.2">
      <c r="B54" s="32"/>
      <c r="E54" s="306" t="str">
        <f>E11</f>
        <v>SO 1.5 - Lokalita 6</v>
      </c>
      <c r="F54" s="313"/>
      <c r="G54" s="313"/>
      <c r="H54" s="313"/>
      <c r="L54" s="32"/>
    </row>
    <row r="55" spans="2:47" s="1" customFormat="1" ht="6.95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>Chomutov</v>
      </c>
      <c r="I56" s="27" t="s">
        <v>23</v>
      </c>
      <c r="J56" s="49" t="str">
        <f>IF(J14="","",J14)</f>
        <v>20. 10. 2025</v>
      </c>
      <c r="L56" s="32"/>
    </row>
    <row r="57" spans="2:47" s="1" customFormat="1" ht="6.95" customHeight="1" x14ac:dyDescent="0.2">
      <c r="B57" s="32"/>
      <c r="L57" s="32"/>
    </row>
    <row r="58" spans="2:47" s="1" customFormat="1" ht="15.2" customHeight="1" x14ac:dyDescent="0.2">
      <c r="B58" s="32"/>
      <c r="C58" s="27" t="s">
        <v>25</v>
      </c>
      <c r="F58" s="25" t="str">
        <f>E17</f>
        <v>Statutární město Chomutov</v>
      </c>
      <c r="I58" s="27" t="s">
        <v>31</v>
      </c>
      <c r="J58" s="30" t="str">
        <f>E23</f>
        <v>KAP Atelier s.r.o.</v>
      </c>
      <c r="L58" s="32"/>
    </row>
    <row r="59" spans="2:47" s="1" customFormat="1" ht="15.2" customHeight="1" x14ac:dyDescent="0.2">
      <c r="B59" s="32"/>
      <c r="C59" s="27" t="s">
        <v>29</v>
      </c>
      <c r="F59" s="25" t="str">
        <f>IF(E20="","",E20)</f>
        <v>Vyplň údaj</v>
      </c>
      <c r="I59" s="27" t="s">
        <v>34</v>
      </c>
      <c r="J59" s="30" t="str">
        <f>E26</f>
        <v>NOKU s.r.o.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100" t="s">
        <v>123</v>
      </c>
      <c r="D61" s="94"/>
      <c r="E61" s="94"/>
      <c r="F61" s="94"/>
      <c r="G61" s="94"/>
      <c r="H61" s="94"/>
      <c r="I61" s="94"/>
      <c r="J61" s="101" t="s">
        <v>124</v>
      </c>
      <c r="K61" s="94"/>
      <c r="L61" s="32"/>
    </row>
    <row r="62" spans="2:47" s="1" customFormat="1" ht="10.35" customHeight="1" x14ac:dyDescent="0.2">
      <c r="B62" s="32"/>
      <c r="L62" s="32"/>
    </row>
    <row r="63" spans="2:47" s="1" customFormat="1" ht="22.9" customHeight="1" x14ac:dyDescent="0.2">
      <c r="B63" s="32"/>
      <c r="C63" s="102" t="s">
        <v>70</v>
      </c>
      <c r="J63" s="63">
        <f>J101</f>
        <v>60000</v>
      </c>
      <c r="L63" s="32"/>
      <c r="AU63" s="17" t="s">
        <v>125</v>
      </c>
    </row>
    <row r="64" spans="2:47" s="8" customFormat="1" ht="24.95" customHeight="1" x14ac:dyDescent="0.2">
      <c r="B64" s="103"/>
      <c r="D64" s="104" t="s">
        <v>126</v>
      </c>
      <c r="E64" s="105"/>
      <c r="F64" s="105"/>
      <c r="G64" s="105"/>
      <c r="H64" s="105"/>
      <c r="I64" s="105"/>
      <c r="J64" s="106">
        <f>J102</f>
        <v>60000</v>
      </c>
      <c r="L64" s="103"/>
    </row>
    <row r="65" spans="2:12" s="9" customFormat="1" ht="19.899999999999999" customHeight="1" x14ac:dyDescent="0.2">
      <c r="B65" s="107"/>
      <c r="D65" s="108" t="s">
        <v>127</v>
      </c>
      <c r="E65" s="109"/>
      <c r="F65" s="109"/>
      <c r="G65" s="109"/>
      <c r="H65" s="109"/>
      <c r="I65" s="109"/>
      <c r="J65" s="110">
        <f>J103</f>
        <v>0</v>
      </c>
      <c r="L65" s="107"/>
    </row>
    <row r="66" spans="2:12" s="9" customFormat="1" ht="19.899999999999999" customHeight="1" x14ac:dyDescent="0.2">
      <c r="B66" s="107"/>
      <c r="D66" s="108" t="s">
        <v>128</v>
      </c>
      <c r="E66" s="109"/>
      <c r="F66" s="109"/>
      <c r="G66" s="109"/>
      <c r="H66" s="109"/>
      <c r="I66" s="109"/>
      <c r="J66" s="110">
        <f>J210</f>
        <v>0</v>
      </c>
      <c r="L66" s="107"/>
    </row>
    <row r="67" spans="2:12" s="9" customFormat="1" ht="19.899999999999999" customHeight="1" x14ac:dyDescent="0.2">
      <c r="B67" s="107"/>
      <c r="D67" s="108" t="s">
        <v>129</v>
      </c>
      <c r="E67" s="109"/>
      <c r="F67" s="109"/>
      <c r="G67" s="109"/>
      <c r="H67" s="109"/>
      <c r="I67" s="109"/>
      <c r="J67" s="110">
        <f>J220</f>
        <v>0</v>
      </c>
      <c r="L67" s="107"/>
    </row>
    <row r="68" spans="2:12" s="9" customFormat="1" ht="19.899999999999999" customHeight="1" x14ac:dyDescent="0.2">
      <c r="B68" s="107"/>
      <c r="D68" s="108" t="s">
        <v>130</v>
      </c>
      <c r="E68" s="109"/>
      <c r="F68" s="109"/>
      <c r="G68" s="109"/>
      <c r="H68" s="109"/>
      <c r="I68" s="109"/>
      <c r="J68" s="110">
        <f>J258</f>
        <v>60000</v>
      </c>
      <c r="L68" s="107"/>
    </row>
    <row r="69" spans="2:12" s="9" customFormat="1" ht="19.899999999999999" customHeight="1" x14ac:dyDescent="0.2">
      <c r="B69" s="107"/>
      <c r="D69" s="108" t="s">
        <v>131</v>
      </c>
      <c r="E69" s="109"/>
      <c r="F69" s="109"/>
      <c r="G69" s="109"/>
      <c r="H69" s="109"/>
      <c r="I69" s="109"/>
      <c r="J69" s="110">
        <f>J305</f>
        <v>0</v>
      </c>
      <c r="L69" s="107"/>
    </row>
    <row r="70" spans="2:12" s="9" customFormat="1" ht="19.899999999999999" customHeight="1" x14ac:dyDescent="0.2">
      <c r="B70" s="107"/>
      <c r="D70" s="108" t="s">
        <v>132</v>
      </c>
      <c r="E70" s="109"/>
      <c r="F70" s="109"/>
      <c r="G70" s="109"/>
      <c r="H70" s="109"/>
      <c r="I70" s="109"/>
      <c r="J70" s="110">
        <f>J325</f>
        <v>0</v>
      </c>
      <c r="L70" s="107"/>
    </row>
    <row r="71" spans="2:12" s="8" customFormat="1" ht="24.95" customHeight="1" x14ac:dyDescent="0.2">
      <c r="B71" s="103"/>
      <c r="D71" s="104" t="s">
        <v>787</v>
      </c>
      <c r="E71" s="105"/>
      <c r="F71" s="105"/>
      <c r="G71" s="105"/>
      <c r="H71" s="105"/>
      <c r="I71" s="105"/>
      <c r="J71" s="106">
        <f>J328</f>
        <v>0</v>
      </c>
      <c r="L71" s="103"/>
    </row>
    <row r="72" spans="2:12" s="9" customFormat="1" ht="19.899999999999999" customHeight="1" x14ac:dyDescent="0.2">
      <c r="B72" s="107"/>
      <c r="D72" s="108" t="s">
        <v>788</v>
      </c>
      <c r="E72" s="109"/>
      <c r="F72" s="109"/>
      <c r="G72" s="109"/>
      <c r="H72" s="109"/>
      <c r="I72" s="109"/>
      <c r="J72" s="110">
        <f>J329</f>
        <v>0</v>
      </c>
      <c r="L72" s="107"/>
    </row>
    <row r="73" spans="2:12" s="8" customFormat="1" ht="24.95" customHeight="1" x14ac:dyDescent="0.2">
      <c r="B73" s="103"/>
      <c r="D73" s="104" t="s">
        <v>789</v>
      </c>
      <c r="E73" s="105"/>
      <c r="F73" s="105"/>
      <c r="G73" s="105"/>
      <c r="H73" s="105"/>
      <c r="I73" s="105"/>
      <c r="J73" s="106">
        <f>J332</f>
        <v>0</v>
      </c>
      <c r="L73" s="103"/>
    </row>
    <row r="74" spans="2:12" s="9" customFormat="1" ht="19.899999999999999" customHeight="1" x14ac:dyDescent="0.2">
      <c r="B74" s="107"/>
      <c r="D74" s="108" t="s">
        <v>790</v>
      </c>
      <c r="E74" s="109"/>
      <c r="F74" s="109"/>
      <c r="G74" s="109"/>
      <c r="H74" s="109"/>
      <c r="I74" s="109"/>
      <c r="J74" s="110">
        <f>J333</f>
        <v>0</v>
      </c>
      <c r="L74" s="107"/>
    </row>
    <row r="75" spans="2:12" s="9" customFormat="1" ht="19.899999999999999" customHeight="1" x14ac:dyDescent="0.2">
      <c r="B75" s="107"/>
      <c r="D75" s="108" t="s">
        <v>791</v>
      </c>
      <c r="E75" s="109"/>
      <c r="F75" s="109"/>
      <c r="G75" s="109"/>
      <c r="H75" s="109"/>
      <c r="I75" s="109"/>
      <c r="J75" s="110">
        <f>J343</f>
        <v>0</v>
      </c>
      <c r="L75" s="107"/>
    </row>
    <row r="76" spans="2:12" s="8" customFormat="1" ht="24.95" customHeight="1" x14ac:dyDescent="0.2">
      <c r="B76" s="103"/>
      <c r="D76" s="104" t="s">
        <v>133</v>
      </c>
      <c r="E76" s="105"/>
      <c r="F76" s="105"/>
      <c r="G76" s="105"/>
      <c r="H76" s="105"/>
      <c r="I76" s="105"/>
      <c r="J76" s="106">
        <f>J349</f>
        <v>0</v>
      </c>
      <c r="L76" s="103"/>
    </row>
    <row r="77" spans="2:12" s="9" customFormat="1" ht="19.899999999999999" customHeight="1" x14ac:dyDescent="0.2">
      <c r="B77" s="107"/>
      <c r="D77" s="108" t="s">
        <v>134</v>
      </c>
      <c r="E77" s="109"/>
      <c r="F77" s="109"/>
      <c r="G77" s="109"/>
      <c r="H77" s="109"/>
      <c r="I77" s="109"/>
      <c r="J77" s="110">
        <f>J350</f>
        <v>0</v>
      </c>
      <c r="L77" s="107"/>
    </row>
    <row r="78" spans="2:12" s="9" customFormat="1" ht="19.899999999999999" customHeight="1" x14ac:dyDescent="0.2">
      <c r="B78" s="107"/>
      <c r="D78" s="108" t="s">
        <v>135</v>
      </c>
      <c r="E78" s="109"/>
      <c r="F78" s="109"/>
      <c r="G78" s="109"/>
      <c r="H78" s="109"/>
      <c r="I78" s="109"/>
      <c r="J78" s="110">
        <f>J358</f>
        <v>0</v>
      </c>
      <c r="L78" s="107"/>
    </row>
    <row r="79" spans="2:12" s="9" customFormat="1" ht="19.899999999999999" customHeight="1" x14ac:dyDescent="0.2">
      <c r="B79" s="107"/>
      <c r="D79" s="108" t="s">
        <v>136</v>
      </c>
      <c r="E79" s="109"/>
      <c r="F79" s="109"/>
      <c r="G79" s="109"/>
      <c r="H79" s="109"/>
      <c r="I79" s="109"/>
      <c r="J79" s="110">
        <f>J366</f>
        <v>0</v>
      </c>
      <c r="L79" s="107"/>
    </row>
    <row r="80" spans="2:12" s="1" customFormat="1" ht="21.75" customHeight="1" x14ac:dyDescent="0.2">
      <c r="B80" s="32"/>
      <c r="L80" s="32"/>
    </row>
    <row r="81" spans="2:12" s="1" customFormat="1" ht="6.95" customHeight="1" x14ac:dyDescent="0.2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32"/>
    </row>
    <row r="85" spans="2:12" s="1" customFormat="1" ht="6.95" customHeight="1" x14ac:dyDescent="0.2">
      <c r="B85" s="43"/>
      <c r="C85" s="44"/>
      <c r="D85" s="44"/>
      <c r="E85" s="44"/>
      <c r="F85" s="44"/>
      <c r="G85" s="44"/>
      <c r="H85" s="44"/>
      <c r="I85" s="44"/>
      <c r="J85" s="44"/>
      <c r="K85" s="44"/>
      <c r="L85" s="32"/>
    </row>
    <row r="86" spans="2:12" s="1" customFormat="1" ht="24.95" customHeight="1" x14ac:dyDescent="0.2">
      <c r="B86" s="32"/>
      <c r="C86" s="21" t="s">
        <v>137</v>
      </c>
      <c r="L86" s="32"/>
    </row>
    <row r="87" spans="2:12" s="1" customFormat="1" ht="6.95" customHeight="1" x14ac:dyDescent="0.2">
      <c r="B87" s="32"/>
      <c r="L87" s="32"/>
    </row>
    <row r="88" spans="2:12" s="1" customFormat="1" ht="12" customHeight="1" x14ac:dyDescent="0.2">
      <c r="B88" s="32"/>
      <c r="C88" s="27" t="s">
        <v>16</v>
      </c>
      <c r="L88" s="32"/>
    </row>
    <row r="89" spans="2:12" s="1" customFormat="1" ht="16.5" customHeight="1" x14ac:dyDescent="0.2">
      <c r="B89" s="32"/>
      <c r="E89" s="314" t="str">
        <f>E7</f>
        <v>Polopodzemní kontejnery Kamenná - V. etapa</v>
      </c>
      <c r="F89" s="315"/>
      <c r="G89" s="315"/>
      <c r="H89" s="315"/>
      <c r="L89" s="32"/>
    </row>
    <row r="90" spans="2:12" ht="12" customHeight="1" x14ac:dyDescent="0.2">
      <c r="B90" s="20"/>
      <c r="C90" s="27" t="s">
        <v>118</v>
      </c>
      <c r="L90" s="20"/>
    </row>
    <row r="91" spans="2:12" s="1" customFormat="1" ht="16.5" customHeight="1" x14ac:dyDescent="0.2">
      <c r="B91" s="32"/>
      <c r="E91" s="314" t="s">
        <v>119</v>
      </c>
      <c r="F91" s="313"/>
      <c r="G91" s="313"/>
      <c r="H91" s="313"/>
      <c r="L91" s="32"/>
    </row>
    <row r="92" spans="2:12" s="1" customFormat="1" ht="12" customHeight="1" x14ac:dyDescent="0.2">
      <c r="B92" s="32"/>
      <c r="C92" s="27" t="s">
        <v>120</v>
      </c>
      <c r="L92" s="32"/>
    </row>
    <row r="93" spans="2:12" s="1" customFormat="1" ht="16.5" customHeight="1" x14ac:dyDescent="0.2">
      <c r="B93" s="32"/>
      <c r="E93" s="306" t="str">
        <f>E11</f>
        <v>SO 1.5 - Lokalita 6</v>
      </c>
      <c r="F93" s="313"/>
      <c r="G93" s="313"/>
      <c r="H93" s="313"/>
      <c r="L93" s="32"/>
    </row>
    <row r="94" spans="2:12" s="1" customFormat="1" ht="6.95" customHeight="1" x14ac:dyDescent="0.2">
      <c r="B94" s="32"/>
      <c r="L94" s="32"/>
    </row>
    <row r="95" spans="2:12" s="1" customFormat="1" ht="12" customHeight="1" x14ac:dyDescent="0.2">
      <c r="B95" s="32"/>
      <c r="C95" s="27" t="s">
        <v>21</v>
      </c>
      <c r="F95" s="25" t="str">
        <f>F14</f>
        <v>Chomutov</v>
      </c>
      <c r="I95" s="27" t="s">
        <v>23</v>
      </c>
      <c r="J95" s="49" t="str">
        <f>IF(J14="","",J14)</f>
        <v>20. 10. 2025</v>
      </c>
      <c r="L95" s="32"/>
    </row>
    <row r="96" spans="2:12" s="1" customFormat="1" ht="6.95" customHeight="1" x14ac:dyDescent="0.2">
      <c r="B96" s="32"/>
      <c r="L96" s="32"/>
    </row>
    <row r="97" spans="2:65" s="1" customFormat="1" ht="15.2" customHeight="1" x14ac:dyDescent="0.2">
      <c r="B97" s="32"/>
      <c r="C97" s="27" t="s">
        <v>25</v>
      </c>
      <c r="F97" s="25" t="str">
        <f>E17</f>
        <v>Statutární město Chomutov</v>
      </c>
      <c r="I97" s="27" t="s">
        <v>31</v>
      </c>
      <c r="J97" s="30" t="str">
        <f>E23</f>
        <v>KAP Atelier s.r.o.</v>
      </c>
      <c r="L97" s="32"/>
    </row>
    <row r="98" spans="2:65" s="1" customFormat="1" ht="15.2" customHeight="1" x14ac:dyDescent="0.2">
      <c r="B98" s="32"/>
      <c r="C98" s="27" t="s">
        <v>29</v>
      </c>
      <c r="F98" s="25" t="str">
        <f>IF(E20="","",E20)</f>
        <v>Vyplň údaj</v>
      </c>
      <c r="I98" s="27" t="s">
        <v>34</v>
      </c>
      <c r="J98" s="30" t="str">
        <f>E26</f>
        <v>NOKU s.r.o.</v>
      </c>
      <c r="L98" s="32"/>
    </row>
    <row r="99" spans="2:65" s="1" customFormat="1" ht="10.35" customHeight="1" x14ac:dyDescent="0.2">
      <c r="B99" s="32"/>
      <c r="L99" s="32"/>
    </row>
    <row r="100" spans="2:65" s="10" customFormat="1" ht="29.25" customHeight="1" x14ac:dyDescent="0.2">
      <c r="B100" s="111"/>
      <c r="C100" s="112" t="s">
        <v>138</v>
      </c>
      <c r="D100" s="113" t="s">
        <v>57</v>
      </c>
      <c r="E100" s="113" t="s">
        <v>53</v>
      </c>
      <c r="F100" s="113" t="s">
        <v>54</v>
      </c>
      <c r="G100" s="113" t="s">
        <v>139</v>
      </c>
      <c r="H100" s="113" t="s">
        <v>140</v>
      </c>
      <c r="I100" s="113" t="s">
        <v>141</v>
      </c>
      <c r="J100" s="113" t="s">
        <v>124</v>
      </c>
      <c r="K100" s="114" t="s">
        <v>142</v>
      </c>
      <c r="L100" s="111"/>
      <c r="M100" s="56" t="s">
        <v>19</v>
      </c>
      <c r="N100" s="57" t="s">
        <v>42</v>
      </c>
      <c r="O100" s="57" t="s">
        <v>143</v>
      </c>
      <c r="P100" s="57" t="s">
        <v>144</v>
      </c>
      <c r="Q100" s="57" t="s">
        <v>145</v>
      </c>
      <c r="R100" s="57" t="s">
        <v>146</v>
      </c>
      <c r="S100" s="57" t="s">
        <v>147</v>
      </c>
      <c r="T100" s="58" t="s">
        <v>148</v>
      </c>
    </row>
    <row r="101" spans="2:65" s="1" customFormat="1" ht="22.9" customHeight="1" x14ac:dyDescent="0.25">
      <c r="B101" s="32"/>
      <c r="C101" s="61" t="s">
        <v>149</v>
      </c>
      <c r="J101" s="115">
        <f>BK101</f>
        <v>60000</v>
      </c>
      <c r="L101" s="32"/>
      <c r="M101" s="59"/>
      <c r="N101" s="50"/>
      <c r="O101" s="50"/>
      <c r="P101" s="116">
        <f>P102+P328+P332+P349</f>
        <v>0</v>
      </c>
      <c r="Q101" s="50"/>
      <c r="R101" s="116">
        <f>R102+R328+R332+R349</f>
        <v>111.08255099</v>
      </c>
      <c r="S101" s="50"/>
      <c r="T101" s="117">
        <f>T102+T328+T332+T349</f>
        <v>33.07</v>
      </c>
      <c r="AT101" s="17" t="s">
        <v>71</v>
      </c>
      <c r="AU101" s="17" t="s">
        <v>125</v>
      </c>
      <c r="BK101" s="118">
        <f>BK102+BK328+BK332+BK349</f>
        <v>60000</v>
      </c>
    </row>
    <row r="102" spans="2:65" s="11" customFormat="1" ht="25.9" customHeight="1" x14ac:dyDescent="0.2">
      <c r="B102" s="119"/>
      <c r="D102" s="120" t="s">
        <v>71</v>
      </c>
      <c r="E102" s="121" t="s">
        <v>150</v>
      </c>
      <c r="F102" s="121" t="s">
        <v>151</v>
      </c>
      <c r="I102" s="122"/>
      <c r="J102" s="123">
        <f>BK102</f>
        <v>60000</v>
      </c>
      <c r="L102" s="119"/>
      <c r="M102" s="124"/>
      <c r="P102" s="125">
        <f>P103+P210+P220+P258+P305+P325</f>
        <v>0</v>
      </c>
      <c r="R102" s="125">
        <f>R103+R210+R220+R258+R305+R325</f>
        <v>110.99300099</v>
      </c>
      <c r="T102" s="126">
        <f>T103+T210+T220+T258+T305+T325</f>
        <v>32.701999999999998</v>
      </c>
      <c r="AR102" s="120" t="s">
        <v>79</v>
      </c>
      <c r="AT102" s="127" t="s">
        <v>71</v>
      </c>
      <c r="AU102" s="127" t="s">
        <v>72</v>
      </c>
      <c r="AY102" s="120" t="s">
        <v>152</v>
      </c>
      <c r="BK102" s="128">
        <f>BK103+BK210+BK220+BK258+BK305+BK325</f>
        <v>60000</v>
      </c>
    </row>
    <row r="103" spans="2:65" s="11" customFormat="1" ht="22.9" customHeight="1" x14ac:dyDescent="0.2">
      <c r="B103" s="119"/>
      <c r="D103" s="120" t="s">
        <v>71</v>
      </c>
      <c r="E103" s="129" t="s">
        <v>79</v>
      </c>
      <c r="F103" s="129" t="s">
        <v>153</v>
      </c>
      <c r="I103" s="122"/>
      <c r="J103" s="130">
        <f>BK103</f>
        <v>0</v>
      </c>
      <c r="L103" s="119"/>
      <c r="M103" s="124"/>
      <c r="P103" s="125">
        <f>SUM(P104:P209)</f>
        <v>0</v>
      </c>
      <c r="R103" s="125">
        <f>SUM(R104:R209)</f>
        <v>81.200299999999999</v>
      </c>
      <c r="T103" s="126">
        <f>SUM(T104:T209)</f>
        <v>32.701999999999998</v>
      </c>
      <c r="AR103" s="120" t="s">
        <v>79</v>
      </c>
      <c r="AT103" s="127" t="s">
        <v>71</v>
      </c>
      <c r="AU103" s="127" t="s">
        <v>79</v>
      </c>
      <c r="AY103" s="120" t="s">
        <v>152</v>
      </c>
      <c r="BK103" s="128">
        <f>SUM(BK104:BK209)</f>
        <v>0</v>
      </c>
    </row>
    <row r="104" spans="2:65" s="1" customFormat="1" ht="37.9" customHeight="1" x14ac:dyDescent="0.2">
      <c r="B104" s="32"/>
      <c r="C104" s="131" t="s">
        <v>79</v>
      </c>
      <c r="D104" s="131" t="s">
        <v>154</v>
      </c>
      <c r="E104" s="132" t="s">
        <v>792</v>
      </c>
      <c r="F104" s="133" t="s">
        <v>793</v>
      </c>
      <c r="G104" s="134" t="s">
        <v>157</v>
      </c>
      <c r="H104" s="135">
        <v>36</v>
      </c>
      <c r="I104" s="136"/>
      <c r="J104" s="137">
        <f>ROUND(I104*H104,2)</f>
        <v>0</v>
      </c>
      <c r="K104" s="133" t="s">
        <v>158</v>
      </c>
      <c r="L104" s="32"/>
      <c r="M104" s="138" t="s">
        <v>19</v>
      </c>
      <c r="N104" s="139" t="s">
        <v>43</v>
      </c>
      <c r="P104" s="140">
        <f>O104*H104</f>
        <v>0</v>
      </c>
      <c r="Q104" s="140">
        <v>0</v>
      </c>
      <c r="R104" s="140">
        <f>Q104*H104</f>
        <v>0</v>
      </c>
      <c r="S104" s="140">
        <v>0.26</v>
      </c>
      <c r="T104" s="141">
        <f>S104*H104</f>
        <v>9.36</v>
      </c>
      <c r="AR104" s="142" t="s">
        <v>159</v>
      </c>
      <c r="AT104" s="142" t="s">
        <v>154</v>
      </c>
      <c r="AU104" s="142" t="s">
        <v>81</v>
      </c>
      <c r="AY104" s="17" t="s">
        <v>152</v>
      </c>
      <c r="BE104" s="143">
        <f>IF(N104="základní",J104,0)</f>
        <v>0</v>
      </c>
      <c r="BF104" s="143">
        <f>IF(N104="snížená",J104,0)</f>
        <v>0</v>
      </c>
      <c r="BG104" s="143">
        <f>IF(N104="zákl. přenesená",J104,0)</f>
        <v>0</v>
      </c>
      <c r="BH104" s="143">
        <f>IF(N104="sníž. přenesená",J104,0)</f>
        <v>0</v>
      </c>
      <c r="BI104" s="143">
        <f>IF(N104="nulová",J104,0)</f>
        <v>0</v>
      </c>
      <c r="BJ104" s="17" t="s">
        <v>79</v>
      </c>
      <c r="BK104" s="143">
        <f>ROUND(I104*H104,2)</f>
        <v>0</v>
      </c>
      <c r="BL104" s="17" t="s">
        <v>159</v>
      </c>
      <c r="BM104" s="142" t="s">
        <v>794</v>
      </c>
    </row>
    <row r="105" spans="2:65" s="1" customFormat="1" x14ac:dyDescent="0.2">
      <c r="B105" s="32"/>
      <c r="D105" s="144" t="s">
        <v>161</v>
      </c>
      <c r="F105" s="145" t="s">
        <v>795</v>
      </c>
      <c r="I105" s="146"/>
      <c r="L105" s="32"/>
      <c r="M105" s="147"/>
      <c r="T105" s="53"/>
      <c r="AT105" s="17" t="s">
        <v>161</v>
      </c>
      <c r="AU105" s="17" t="s">
        <v>81</v>
      </c>
    </row>
    <row r="106" spans="2:65" s="1" customFormat="1" ht="33" customHeight="1" x14ac:dyDescent="0.2">
      <c r="B106" s="32"/>
      <c r="C106" s="131" t="s">
        <v>81</v>
      </c>
      <c r="D106" s="131" t="s">
        <v>154</v>
      </c>
      <c r="E106" s="132" t="s">
        <v>155</v>
      </c>
      <c r="F106" s="133" t="s">
        <v>156</v>
      </c>
      <c r="G106" s="134" t="s">
        <v>157</v>
      </c>
      <c r="H106" s="135">
        <v>36</v>
      </c>
      <c r="I106" s="136"/>
      <c r="J106" s="137">
        <f>ROUND(I106*H106,2)</f>
        <v>0</v>
      </c>
      <c r="K106" s="133" t="s">
        <v>158</v>
      </c>
      <c r="L106" s="32"/>
      <c r="M106" s="138" t="s">
        <v>19</v>
      </c>
      <c r="N106" s="139" t="s">
        <v>43</v>
      </c>
      <c r="P106" s="140">
        <f>O106*H106</f>
        <v>0</v>
      </c>
      <c r="Q106" s="140">
        <v>0</v>
      </c>
      <c r="R106" s="140">
        <f>Q106*H106</f>
        <v>0</v>
      </c>
      <c r="S106" s="140">
        <v>0.28999999999999998</v>
      </c>
      <c r="T106" s="141">
        <f>S106*H106</f>
        <v>10.44</v>
      </c>
      <c r="AR106" s="142" t="s">
        <v>159</v>
      </c>
      <c r="AT106" s="142" t="s">
        <v>154</v>
      </c>
      <c r="AU106" s="142" t="s">
        <v>81</v>
      </c>
      <c r="AY106" s="17" t="s">
        <v>152</v>
      </c>
      <c r="BE106" s="143">
        <f>IF(N106="základní",J106,0)</f>
        <v>0</v>
      </c>
      <c r="BF106" s="143">
        <f>IF(N106="snížená",J106,0)</f>
        <v>0</v>
      </c>
      <c r="BG106" s="143">
        <f>IF(N106="zákl. přenesená",J106,0)</f>
        <v>0</v>
      </c>
      <c r="BH106" s="143">
        <f>IF(N106="sníž. přenesená",J106,0)</f>
        <v>0</v>
      </c>
      <c r="BI106" s="143">
        <f>IF(N106="nulová",J106,0)</f>
        <v>0</v>
      </c>
      <c r="BJ106" s="17" t="s">
        <v>79</v>
      </c>
      <c r="BK106" s="143">
        <f>ROUND(I106*H106,2)</f>
        <v>0</v>
      </c>
      <c r="BL106" s="17" t="s">
        <v>159</v>
      </c>
      <c r="BM106" s="142" t="s">
        <v>649</v>
      </c>
    </row>
    <row r="107" spans="2:65" s="1" customFormat="1" x14ac:dyDescent="0.2">
      <c r="B107" s="32"/>
      <c r="D107" s="144" t="s">
        <v>161</v>
      </c>
      <c r="F107" s="145" t="s">
        <v>162</v>
      </c>
      <c r="I107" s="146"/>
      <c r="L107" s="32"/>
      <c r="M107" s="147"/>
      <c r="T107" s="53"/>
      <c r="AT107" s="17" t="s">
        <v>161</v>
      </c>
      <c r="AU107" s="17" t="s">
        <v>81</v>
      </c>
    </row>
    <row r="108" spans="2:65" s="12" customFormat="1" x14ac:dyDescent="0.2">
      <c r="B108" s="148"/>
      <c r="D108" s="149" t="s">
        <v>163</v>
      </c>
      <c r="E108" s="150" t="s">
        <v>19</v>
      </c>
      <c r="F108" s="151" t="s">
        <v>796</v>
      </c>
      <c r="H108" s="150" t="s">
        <v>19</v>
      </c>
      <c r="I108" s="152"/>
      <c r="L108" s="148"/>
      <c r="M108" s="153"/>
      <c r="T108" s="154"/>
      <c r="AT108" s="150" t="s">
        <v>163</v>
      </c>
      <c r="AU108" s="150" t="s">
        <v>81</v>
      </c>
      <c r="AV108" s="12" t="s">
        <v>79</v>
      </c>
      <c r="AW108" s="12" t="s">
        <v>33</v>
      </c>
      <c r="AX108" s="12" t="s">
        <v>72</v>
      </c>
      <c r="AY108" s="150" t="s">
        <v>152</v>
      </c>
    </row>
    <row r="109" spans="2:65" s="13" customFormat="1" x14ac:dyDescent="0.2">
      <c r="B109" s="155"/>
      <c r="D109" s="149" t="s">
        <v>163</v>
      </c>
      <c r="E109" s="156" t="s">
        <v>19</v>
      </c>
      <c r="F109" s="157" t="s">
        <v>376</v>
      </c>
      <c r="H109" s="158">
        <v>36</v>
      </c>
      <c r="I109" s="159"/>
      <c r="L109" s="155"/>
      <c r="M109" s="160"/>
      <c r="T109" s="161"/>
      <c r="AT109" s="156" t="s">
        <v>163</v>
      </c>
      <c r="AU109" s="156" t="s">
        <v>81</v>
      </c>
      <c r="AV109" s="13" t="s">
        <v>81</v>
      </c>
      <c r="AW109" s="13" t="s">
        <v>33</v>
      </c>
      <c r="AX109" s="13" t="s">
        <v>79</v>
      </c>
      <c r="AY109" s="156" t="s">
        <v>152</v>
      </c>
    </row>
    <row r="110" spans="2:65" s="1" customFormat="1" ht="24.2" customHeight="1" x14ac:dyDescent="0.2">
      <c r="B110" s="32"/>
      <c r="C110" s="131" t="s">
        <v>170</v>
      </c>
      <c r="D110" s="131" t="s">
        <v>154</v>
      </c>
      <c r="E110" s="132" t="s">
        <v>171</v>
      </c>
      <c r="F110" s="133" t="s">
        <v>172</v>
      </c>
      <c r="G110" s="134" t="s">
        <v>157</v>
      </c>
      <c r="H110" s="135">
        <v>9.5</v>
      </c>
      <c r="I110" s="136"/>
      <c r="J110" s="137">
        <f>ROUND(I110*H110,2)</f>
        <v>0</v>
      </c>
      <c r="K110" s="133" t="s">
        <v>158</v>
      </c>
      <c r="L110" s="32"/>
      <c r="M110" s="138" t="s">
        <v>19</v>
      </c>
      <c r="N110" s="139" t="s">
        <v>43</v>
      </c>
      <c r="P110" s="140">
        <f>O110*H110</f>
        <v>0</v>
      </c>
      <c r="Q110" s="140">
        <v>0</v>
      </c>
      <c r="R110" s="140">
        <f>Q110*H110</f>
        <v>0</v>
      </c>
      <c r="S110" s="140">
        <v>0.316</v>
      </c>
      <c r="T110" s="141">
        <f>S110*H110</f>
        <v>3.0020000000000002</v>
      </c>
      <c r="AR110" s="142" t="s">
        <v>159</v>
      </c>
      <c r="AT110" s="142" t="s">
        <v>154</v>
      </c>
      <c r="AU110" s="142" t="s">
        <v>81</v>
      </c>
      <c r="AY110" s="17" t="s">
        <v>152</v>
      </c>
      <c r="BE110" s="143">
        <f>IF(N110="základní",J110,0)</f>
        <v>0</v>
      </c>
      <c r="BF110" s="143">
        <f>IF(N110="snížená",J110,0)</f>
        <v>0</v>
      </c>
      <c r="BG110" s="143">
        <f>IF(N110="zákl. přenesená",J110,0)</f>
        <v>0</v>
      </c>
      <c r="BH110" s="143">
        <f>IF(N110="sníž. přenesená",J110,0)</f>
        <v>0</v>
      </c>
      <c r="BI110" s="143">
        <f>IF(N110="nulová",J110,0)</f>
        <v>0</v>
      </c>
      <c r="BJ110" s="17" t="s">
        <v>79</v>
      </c>
      <c r="BK110" s="143">
        <f>ROUND(I110*H110,2)</f>
        <v>0</v>
      </c>
      <c r="BL110" s="17" t="s">
        <v>159</v>
      </c>
      <c r="BM110" s="142" t="s">
        <v>655</v>
      </c>
    </row>
    <row r="111" spans="2:65" s="1" customFormat="1" x14ac:dyDescent="0.2">
      <c r="B111" s="32"/>
      <c r="D111" s="144" t="s">
        <v>161</v>
      </c>
      <c r="F111" s="145" t="s">
        <v>174</v>
      </c>
      <c r="I111" s="146"/>
      <c r="L111" s="32"/>
      <c r="M111" s="147"/>
      <c r="T111" s="53"/>
      <c r="AT111" s="17" t="s">
        <v>161</v>
      </c>
      <c r="AU111" s="17" t="s">
        <v>81</v>
      </c>
    </row>
    <row r="112" spans="2:65" s="12" customFormat="1" x14ac:dyDescent="0.2">
      <c r="B112" s="148"/>
      <c r="D112" s="149" t="s">
        <v>163</v>
      </c>
      <c r="E112" s="150" t="s">
        <v>19</v>
      </c>
      <c r="F112" s="151" t="s">
        <v>175</v>
      </c>
      <c r="H112" s="150" t="s">
        <v>19</v>
      </c>
      <c r="I112" s="152"/>
      <c r="L112" s="148"/>
      <c r="M112" s="153"/>
      <c r="T112" s="154"/>
      <c r="AT112" s="150" t="s">
        <v>163</v>
      </c>
      <c r="AU112" s="150" t="s">
        <v>81</v>
      </c>
      <c r="AV112" s="12" t="s">
        <v>79</v>
      </c>
      <c r="AW112" s="12" t="s">
        <v>33</v>
      </c>
      <c r="AX112" s="12" t="s">
        <v>72</v>
      </c>
      <c r="AY112" s="150" t="s">
        <v>152</v>
      </c>
    </row>
    <row r="113" spans="2:65" s="13" customFormat="1" x14ac:dyDescent="0.2">
      <c r="B113" s="155"/>
      <c r="D113" s="149" t="s">
        <v>163</v>
      </c>
      <c r="E113" s="156" t="s">
        <v>19</v>
      </c>
      <c r="F113" s="157" t="s">
        <v>797</v>
      </c>
      <c r="H113" s="158">
        <v>9.5</v>
      </c>
      <c r="I113" s="159"/>
      <c r="L113" s="155"/>
      <c r="M113" s="160"/>
      <c r="T113" s="161"/>
      <c r="AT113" s="156" t="s">
        <v>163</v>
      </c>
      <c r="AU113" s="156" t="s">
        <v>81</v>
      </c>
      <c r="AV113" s="13" t="s">
        <v>81</v>
      </c>
      <c r="AW113" s="13" t="s">
        <v>33</v>
      </c>
      <c r="AX113" s="13" t="s">
        <v>79</v>
      </c>
      <c r="AY113" s="156" t="s">
        <v>152</v>
      </c>
    </row>
    <row r="114" spans="2:65" s="1" customFormat="1" ht="24.2" customHeight="1" x14ac:dyDescent="0.2">
      <c r="B114" s="32"/>
      <c r="C114" s="131" t="s">
        <v>159</v>
      </c>
      <c r="D114" s="131" t="s">
        <v>154</v>
      </c>
      <c r="E114" s="132" t="s">
        <v>798</v>
      </c>
      <c r="F114" s="133" t="s">
        <v>799</v>
      </c>
      <c r="G114" s="134" t="s">
        <v>179</v>
      </c>
      <c r="H114" s="135">
        <v>27</v>
      </c>
      <c r="I114" s="136"/>
      <c r="J114" s="137">
        <f>ROUND(I114*H114,2)</f>
        <v>0</v>
      </c>
      <c r="K114" s="133" t="s">
        <v>158</v>
      </c>
      <c r="L114" s="32"/>
      <c r="M114" s="138" t="s">
        <v>19</v>
      </c>
      <c r="N114" s="139" t="s">
        <v>43</v>
      </c>
      <c r="P114" s="140">
        <f>O114*H114</f>
        <v>0</v>
      </c>
      <c r="Q114" s="140">
        <v>0</v>
      </c>
      <c r="R114" s="140">
        <f>Q114*H114</f>
        <v>0</v>
      </c>
      <c r="S114" s="140">
        <v>0.23</v>
      </c>
      <c r="T114" s="141">
        <f>S114*H114</f>
        <v>6.21</v>
      </c>
      <c r="AR114" s="142" t="s">
        <v>159</v>
      </c>
      <c r="AT114" s="142" t="s">
        <v>154</v>
      </c>
      <c r="AU114" s="142" t="s">
        <v>81</v>
      </c>
      <c r="AY114" s="17" t="s">
        <v>152</v>
      </c>
      <c r="BE114" s="143">
        <f>IF(N114="základní",J114,0)</f>
        <v>0</v>
      </c>
      <c r="BF114" s="143">
        <f>IF(N114="snížená",J114,0)</f>
        <v>0</v>
      </c>
      <c r="BG114" s="143">
        <f>IF(N114="zákl. přenesená",J114,0)</f>
        <v>0</v>
      </c>
      <c r="BH114" s="143">
        <f>IF(N114="sníž. přenesená",J114,0)</f>
        <v>0</v>
      </c>
      <c r="BI114" s="143">
        <f>IF(N114="nulová",J114,0)</f>
        <v>0</v>
      </c>
      <c r="BJ114" s="17" t="s">
        <v>79</v>
      </c>
      <c r="BK114" s="143">
        <f>ROUND(I114*H114,2)</f>
        <v>0</v>
      </c>
      <c r="BL114" s="17" t="s">
        <v>159</v>
      </c>
      <c r="BM114" s="142" t="s">
        <v>800</v>
      </c>
    </row>
    <row r="115" spans="2:65" s="1" customFormat="1" x14ac:dyDescent="0.2">
      <c r="B115" s="32"/>
      <c r="D115" s="144" t="s">
        <v>161</v>
      </c>
      <c r="F115" s="145" t="s">
        <v>801</v>
      </c>
      <c r="I115" s="146"/>
      <c r="L115" s="32"/>
      <c r="M115" s="147"/>
      <c r="T115" s="53"/>
      <c r="AT115" s="17" t="s">
        <v>161</v>
      </c>
      <c r="AU115" s="17" t="s">
        <v>81</v>
      </c>
    </row>
    <row r="116" spans="2:65" s="1" customFormat="1" ht="24.2" customHeight="1" x14ac:dyDescent="0.2">
      <c r="B116" s="32"/>
      <c r="C116" s="131" t="s">
        <v>183</v>
      </c>
      <c r="D116" s="131" t="s">
        <v>154</v>
      </c>
      <c r="E116" s="132" t="s">
        <v>177</v>
      </c>
      <c r="F116" s="133" t="s">
        <v>178</v>
      </c>
      <c r="G116" s="134" t="s">
        <v>179</v>
      </c>
      <c r="H116" s="135">
        <v>18</v>
      </c>
      <c r="I116" s="136"/>
      <c r="J116" s="137">
        <f>ROUND(I116*H116,2)</f>
        <v>0</v>
      </c>
      <c r="K116" s="133" t="s">
        <v>158</v>
      </c>
      <c r="L116" s="32"/>
      <c r="M116" s="138" t="s">
        <v>19</v>
      </c>
      <c r="N116" s="139" t="s">
        <v>43</v>
      </c>
      <c r="P116" s="140">
        <f>O116*H116</f>
        <v>0</v>
      </c>
      <c r="Q116" s="140">
        <v>0</v>
      </c>
      <c r="R116" s="140">
        <f>Q116*H116</f>
        <v>0</v>
      </c>
      <c r="S116" s="140">
        <v>0.20499999999999999</v>
      </c>
      <c r="T116" s="141">
        <f>S116*H116</f>
        <v>3.69</v>
      </c>
      <c r="AR116" s="142" t="s">
        <v>159</v>
      </c>
      <c r="AT116" s="142" t="s">
        <v>154</v>
      </c>
      <c r="AU116" s="142" t="s">
        <v>81</v>
      </c>
      <c r="AY116" s="17" t="s">
        <v>152</v>
      </c>
      <c r="BE116" s="143">
        <f>IF(N116="základní",J116,0)</f>
        <v>0</v>
      </c>
      <c r="BF116" s="143">
        <f>IF(N116="snížená",J116,0)</f>
        <v>0</v>
      </c>
      <c r="BG116" s="143">
        <f>IF(N116="zákl. přenesená",J116,0)</f>
        <v>0</v>
      </c>
      <c r="BH116" s="143">
        <f>IF(N116="sníž. přenesená",J116,0)</f>
        <v>0</v>
      </c>
      <c r="BI116" s="143">
        <f>IF(N116="nulová",J116,0)</f>
        <v>0</v>
      </c>
      <c r="BJ116" s="17" t="s">
        <v>79</v>
      </c>
      <c r="BK116" s="143">
        <f>ROUND(I116*H116,2)</f>
        <v>0</v>
      </c>
      <c r="BL116" s="17" t="s">
        <v>159</v>
      </c>
      <c r="BM116" s="142" t="s">
        <v>657</v>
      </c>
    </row>
    <row r="117" spans="2:65" s="1" customFormat="1" x14ac:dyDescent="0.2">
      <c r="B117" s="32"/>
      <c r="D117" s="144" t="s">
        <v>161</v>
      </c>
      <c r="F117" s="145" t="s">
        <v>181</v>
      </c>
      <c r="I117" s="146"/>
      <c r="L117" s="32"/>
      <c r="M117" s="147"/>
      <c r="T117" s="53"/>
      <c r="AT117" s="17" t="s">
        <v>161</v>
      </c>
      <c r="AU117" s="17" t="s">
        <v>81</v>
      </c>
    </row>
    <row r="118" spans="2:65" s="13" customFormat="1" x14ac:dyDescent="0.2">
      <c r="B118" s="155"/>
      <c r="D118" s="149" t="s">
        <v>163</v>
      </c>
      <c r="E118" s="156" t="s">
        <v>19</v>
      </c>
      <c r="F118" s="157" t="s">
        <v>271</v>
      </c>
      <c r="H118" s="158">
        <v>18</v>
      </c>
      <c r="I118" s="159"/>
      <c r="L118" s="155"/>
      <c r="M118" s="160"/>
      <c r="T118" s="161"/>
      <c r="AT118" s="156" t="s">
        <v>163</v>
      </c>
      <c r="AU118" s="156" t="s">
        <v>81</v>
      </c>
      <c r="AV118" s="13" t="s">
        <v>81</v>
      </c>
      <c r="AW118" s="13" t="s">
        <v>33</v>
      </c>
      <c r="AX118" s="13" t="s">
        <v>79</v>
      </c>
      <c r="AY118" s="156" t="s">
        <v>152</v>
      </c>
    </row>
    <row r="119" spans="2:65" s="1" customFormat="1" ht="16.5" customHeight="1" x14ac:dyDescent="0.2">
      <c r="B119" s="32"/>
      <c r="C119" s="131" t="s">
        <v>195</v>
      </c>
      <c r="D119" s="131" t="s">
        <v>154</v>
      </c>
      <c r="E119" s="132" t="s">
        <v>525</v>
      </c>
      <c r="F119" s="133" t="s">
        <v>526</v>
      </c>
      <c r="G119" s="134" t="s">
        <v>157</v>
      </c>
      <c r="H119" s="135">
        <v>36</v>
      </c>
      <c r="I119" s="136"/>
      <c r="J119" s="137">
        <f>ROUND(I119*H119,2)</f>
        <v>0</v>
      </c>
      <c r="K119" s="133" t="s">
        <v>158</v>
      </c>
      <c r="L119" s="32"/>
      <c r="M119" s="138" t="s">
        <v>19</v>
      </c>
      <c r="N119" s="139" t="s">
        <v>43</v>
      </c>
      <c r="P119" s="140">
        <f>O119*H119</f>
        <v>0</v>
      </c>
      <c r="Q119" s="140">
        <v>0</v>
      </c>
      <c r="R119" s="140">
        <f>Q119*H119</f>
        <v>0</v>
      </c>
      <c r="S119" s="140">
        <v>0</v>
      </c>
      <c r="T119" s="141">
        <f>S119*H119</f>
        <v>0</v>
      </c>
      <c r="AR119" s="142" t="s">
        <v>159</v>
      </c>
      <c r="AT119" s="142" t="s">
        <v>154</v>
      </c>
      <c r="AU119" s="142" t="s">
        <v>81</v>
      </c>
      <c r="AY119" s="17" t="s">
        <v>152</v>
      </c>
      <c r="BE119" s="143">
        <f>IF(N119="základní",J119,0)</f>
        <v>0</v>
      </c>
      <c r="BF119" s="143">
        <f>IF(N119="snížená",J119,0)</f>
        <v>0</v>
      </c>
      <c r="BG119" s="143">
        <f>IF(N119="zákl. přenesená",J119,0)</f>
        <v>0</v>
      </c>
      <c r="BH119" s="143">
        <f>IF(N119="sníž. přenesená",J119,0)</f>
        <v>0</v>
      </c>
      <c r="BI119" s="143">
        <f>IF(N119="nulová",J119,0)</f>
        <v>0</v>
      </c>
      <c r="BJ119" s="17" t="s">
        <v>79</v>
      </c>
      <c r="BK119" s="143">
        <f>ROUND(I119*H119,2)</f>
        <v>0</v>
      </c>
      <c r="BL119" s="17" t="s">
        <v>159</v>
      </c>
      <c r="BM119" s="142" t="s">
        <v>658</v>
      </c>
    </row>
    <row r="120" spans="2:65" s="1" customFormat="1" x14ac:dyDescent="0.2">
      <c r="B120" s="32"/>
      <c r="D120" s="144" t="s">
        <v>161</v>
      </c>
      <c r="F120" s="145" t="s">
        <v>528</v>
      </c>
      <c r="I120" s="146"/>
      <c r="L120" s="32"/>
      <c r="M120" s="147"/>
      <c r="T120" s="53"/>
      <c r="AT120" s="17" t="s">
        <v>161</v>
      </c>
      <c r="AU120" s="17" t="s">
        <v>81</v>
      </c>
    </row>
    <row r="121" spans="2:65" s="13" customFormat="1" x14ac:dyDescent="0.2">
      <c r="B121" s="155"/>
      <c r="D121" s="149" t="s">
        <v>163</v>
      </c>
      <c r="E121" s="156" t="s">
        <v>19</v>
      </c>
      <c r="F121" s="157" t="s">
        <v>376</v>
      </c>
      <c r="H121" s="158">
        <v>36</v>
      </c>
      <c r="I121" s="159"/>
      <c r="L121" s="155"/>
      <c r="M121" s="160"/>
      <c r="T121" s="161"/>
      <c r="AT121" s="156" t="s">
        <v>163</v>
      </c>
      <c r="AU121" s="156" t="s">
        <v>81</v>
      </c>
      <c r="AV121" s="13" t="s">
        <v>81</v>
      </c>
      <c r="AW121" s="13" t="s">
        <v>33</v>
      </c>
      <c r="AX121" s="13" t="s">
        <v>79</v>
      </c>
      <c r="AY121" s="156" t="s">
        <v>152</v>
      </c>
    </row>
    <row r="122" spans="2:65" s="1" customFormat="1" ht="21.75" customHeight="1" x14ac:dyDescent="0.2">
      <c r="B122" s="32"/>
      <c r="C122" s="131" t="s">
        <v>202</v>
      </c>
      <c r="D122" s="131" t="s">
        <v>154</v>
      </c>
      <c r="E122" s="132" t="s">
        <v>530</v>
      </c>
      <c r="F122" s="133" t="s">
        <v>531</v>
      </c>
      <c r="G122" s="134" t="s">
        <v>186</v>
      </c>
      <c r="H122" s="135">
        <v>38.9</v>
      </c>
      <c r="I122" s="136"/>
      <c r="J122" s="137">
        <f>ROUND(I122*H122,2)</f>
        <v>0</v>
      </c>
      <c r="K122" s="133" t="s">
        <v>158</v>
      </c>
      <c r="L122" s="32"/>
      <c r="M122" s="138" t="s">
        <v>19</v>
      </c>
      <c r="N122" s="139" t="s">
        <v>43</v>
      </c>
      <c r="P122" s="140">
        <f>O122*H122</f>
        <v>0</v>
      </c>
      <c r="Q122" s="140">
        <v>0</v>
      </c>
      <c r="R122" s="140">
        <f>Q122*H122</f>
        <v>0</v>
      </c>
      <c r="S122" s="140">
        <v>0</v>
      </c>
      <c r="T122" s="141">
        <f>S122*H122</f>
        <v>0</v>
      </c>
      <c r="AR122" s="142" t="s">
        <v>159</v>
      </c>
      <c r="AT122" s="142" t="s">
        <v>154</v>
      </c>
      <c r="AU122" s="142" t="s">
        <v>81</v>
      </c>
      <c r="AY122" s="17" t="s">
        <v>152</v>
      </c>
      <c r="BE122" s="143">
        <f>IF(N122="základní",J122,0)</f>
        <v>0</v>
      </c>
      <c r="BF122" s="143">
        <f>IF(N122="snížená",J122,0)</f>
        <v>0</v>
      </c>
      <c r="BG122" s="143">
        <f>IF(N122="zákl. přenesená",J122,0)</f>
        <v>0</v>
      </c>
      <c r="BH122" s="143">
        <f>IF(N122="sníž. přenesená",J122,0)</f>
        <v>0</v>
      </c>
      <c r="BI122" s="143">
        <f>IF(N122="nulová",J122,0)</f>
        <v>0</v>
      </c>
      <c r="BJ122" s="17" t="s">
        <v>79</v>
      </c>
      <c r="BK122" s="143">
        <f>ROUND(I122*H122,2)</f>
        <v>0</v>
      </c>
      <c r="BL122" s="17" t="s">
        <v>159</v>
      </c>
      <c r="BM122" s="142" t="s">
        <v>661</v>
      </c>
    </row>
    <row r="123" spans="2:65" s="1" customFormat="1" x14ac:dyDescent="0.2">
      <c r="B123" s="32"/>
      <c r="D123" s="144" t="s">
        <v>161</v>
      </c>
      <c r="F123" s="145" t="s">
        <v>533</v>
      </c>
      <c r="I123" s="146"/>
      <c r="L123" s="32"/>
      <c r="M123" s="147"/>
      <c r="T123" s="53"/>
      <c r="AT123" s="17" t="s">
        <v>161</v>
      </c>
      <c r="AU123" s="17" t="s">
        <v>81</v>
      </c>
    </row>
    <row r="124" spans="2:65" s="12" customFormat="1" x14ac:dyDescent="0.2">
      <c r="B124" s="148"/>
      <c r="D124" s="149" t="s">
        <v>163</v>
      </c>
      <c r="E124" s="150" t="s">
        <v>19</v>
      </c>
      <c r="F124" s="151" t="s">
        <v>534</v>
      </c>
      <c r="H124" s="150" t="s">
        <v>19</v>
      </c>
      <c r="I124" s="152"/>
      <c r="L124" s="148"/>
      <c r="M124" s="153"/>
      <c r="T124" s="154"/>
      <c r="AT124" s="150" t="s">
        <v>163</v>
      </c>
      <c r="AU124" s="150" t="s">
        <v>81</v>
      </c>
      <c r="AV124" s="12" t="s">
        <v>79</v>
      </c>
      <c r="AW124" s="12" t="s">
        <v>33</v>
      </c>
      <c r="AX124" s="12" t="s">
        <v>72</v>
      </c>
      <c r="AY124" s="150" t="s">
        <v>152</v>
      </c>
    </row>
    <row r="125" spans="2:65" s="13" customFormat="1" x14ac:dyDescent="0.2">
      <c r="B125" s="155"/>
      <c r="D125" s="149" t="s">
        <v>163</v>
      </c>
      <c r="E125" s="156" t="s">
        <v>19</v>
      </c>
      <c r="F125" s="157" t="s">
        <v>802</v>
      </c>
      <c r="H125" s="158">
        <v>8.1</v>
      </c>
      <c r="I125" s="159"/>
      <c r="L125" s="155"/>
      <c r="M125" s="160"/>
      <c r="T125" s="161"/>
      <c r="AT125" s="156" t="s">
        <v>163</v>
      </c>
      <c r="AU125" s="156" t="s">
        <v>81</v>
      </c>
      <c r="AV125" s="13" t="s">
        <v>81</v>
      </c>
      <c r="AW125" s="13" t="s">
        <v>33</v>
      </c>
      <c r="AX125" s="13" t="s">
        <v>72</v>
      </c>
      <c r="AY125" s="156" t="s">
        <v>152</v>
      </c>
    </row>
    <row r="126" spans="2:65" s="12" customFormat="1" x14ac:dyDescent="0.2">
      <c r="B126" s="148"/>
      <c r="D126" s="149" t="s">
        <v>163</v>
      </c>
      <c r="E126" s="150" t="s">
        <v>19</v>
      </c>
      <c r="F126" s="151" t="s">
        <v>189</v>
      </c>
      <c r="H126" s="150" t="s">
        <v>19</v>
      </c>
      <c r="I126" s="152"/>
      <c r="L126" s="148"/>
      <c r="M126" s="153"/>
      <c r="T126" s="154"/>
      <c r="AT126" s="150" t="s">
        <v>163</v>
      </c>
      <c r="AU126" s="150" t="s">
        <v>81</v>
      </c>
      <c r="AV126" s="12" t="s">
        <v>79</v>
      </c>
      <c r="AW126" s="12" t="s">
        <v>33</v>
      </c>
      <c r="AX126" s="12" t="s">
        <v>72</v>
      </c>
      <c r="AY126" s="150" t="s">
        <v>152</v>
      </c>
    </row>
    <row r="127" spans="2:65" s="13" customFormat="1" x14ac:dyDescent="0.2">
      <c r="B127" s="155"/>
      <c r="D127" s="149" t="s">
        <v>163</v>
      </c>
      <c r="E127" s="156" t="s">
        <v>19</v>
      </c>
      <c r="F127" s="157" t="s">
        <v>803</v>
      </c>
      <c r="H127" s="158">
        <v>2.6</v>
      </c>
      <c r="I127" s="159"/>
      <c r="L127" s="155"/>
      <c r="M127" s="160"/>
      <c r="T127" s="161"/>
      <c r="AT127" s="156" t="s">
        <v>163</v>
      </c>
      <c r="AU127" s="156" t="s">
        <v>81</v>
      </c>
      <c r="AV127" s="13" t="s">
        <v>81</v>
      </c>
      <c r="AW127" s="13" t="s">
        <v>33</v>
      </c>
      <c r="AX127" s="13" t="s">
        <v>72</v>
      </c>
      <c r="AY127" s="156" t="s">
        <v>152</v>
      </c>
    </row>
    <row r="128" spans="2:65" s="12" customFormat="1" x14ac:dyDescent="0.2">
      <c r="B128" s="148"/>
      <c r="D128" s="149" t="s">
        <v>163</v>
      </c>
      <c r="E128" s="150" t="s">
        <v>19</v>
      </c>
      <c r="F128" s="151" t="s">
        <v>191</v>
      </c>
      <c r="H128" s="150" t="s">
        <v>19</v>
      </c>
      <c r="I128" s="152"/>
      <c r="L128" s="148"/>
      <c r="M128" s="153"/>
      <c r="T128" s="154"/>
      <c r="AT128" s="150" t="s">
        <v>163</v>
      </c>
      <c r="AU128" s="150" t="s">
        <v>81</v>
      </c>
      <c r="AV128" s="12" t="s">
        <v>79</v>
      </c>
      <c r="AW128" s="12" t="s">
        <v>33</v>
      </c>
      <c r="AX128" s="12" t="s">
        <v>72</v>
      </c>
      <c r="AY128" s="150" t="s">
        <v>152</v>
      </c>
    </row>
    <row r="129" spans="2:65" s="12" customFormat="1" x14ac:dyDescent="0.2">
      <c r="B129" s="148"/>
      <c r="D129" s="149" t="s">
        <v>163</v>
      </c>
      <c r="E129" s="150" t="s">
        <v>19</v>
      </c>
      <c r="F129" s="151" t="s">
        <v>192</v>
      </c>
      <c r="H129" s="150" t="s">
        <v>19</v>
      </c>
      <c r="I129" s="152"/>
      <c r="L129" s="148"/>
      <c r="M129" s="153"/>
      <c r="T129" s="154"/>
      <c r="AT129" s="150" t="s">
        <v>163</v>
      </c>
      <c r="AU129" s="150" t="s">
        <v>81</v>
      </c>
      <c r="AV129" s="12" t="s">
        <v>79</v>
      </c>
      <c r="AW129" s="12" t="s">
        <v>33</v>
      </c>
      <c r="AX129" s="12" t="s">
        <v>72</v>
      </c>
      <c r="AY129" s="150" t="s">
        <v>152</v>
      </c>
    </row>
    <row r="130" spans="2:65" s="13" customFormat="1" x14ac:dyDescent="0.2">
      <c r="B130" s="155"/>
      <c r="D130" s="149" t="s">
        <v>163</v>
      </c>
      <c r="E130" s="156" t="s">
        <v>19</v>
      </c>
      <c r="F130" s="157" t="s">
        <v>804</v>
      </c>
      <c r="H130" s="158">
        <v>28.2</v>
      </c>
      <c r="I130" s="159"/>
      <c r="L130" s="155"/>
      <c r="M130" s="160"/>
      <c r="T130" s="161"/>
      <c r="AT130" s="156" t="s">
        <v>163</v>
      </c>
      <c r="AU130" s="156" t="s">
        <v>81</v>
      </c>
      <c r="AV130" s="13" t="s">
        <v>81</v>
      </c>
      <c r="AW130" s="13" t="s">
        <v>33</v>
      </c>
      <c r="AX130" s="13" t="s">
        <v>72</v>
      </c>
      <c r="AY130" s="156" t="s">
        <v>152</v>
      </c>
    </row>
    <row r="131" spans="2:65" s="14" customFormat="1" x14ac:dyDescent="0.2">
      <c r="B131" s="162"/>
      <c r="D131" s="149" t="s">
        <v>163</v>
      </c>
      <c r="E131" s="163" t="s">
        <v>19</v>
      </c>
      <c r="F131" s="164" t="s">
        <v>194</v>
      </c>
      <c r="H131" s="165">
        <v>38.9</v>
      </c>
      <c r="I131" s="166"/>
      <c r="L131" s="162"/>
      <c r="M131" s="167"/>
      <c r="T131" s="168"/>
      <c r="AT131" s="163" t="s">
        <v>163</v>
      </c>
      <c r="AU131" s="163" t="s">
        <v>81</v>
      </c>
      <c r="AV131" s="14" t="s">
        <v>159</v>
      </c>
      <c r="AW131" s="14" t="s">
        <v>33</v>
      </c>
      <c r="AX131" s="14" t="s">
        <v>79</v>
      </c>
      <c r="AY131" s="163" t="s">
        <v>152</v>
      </c>
    </row>
    <row r="132" spans="2:65" s="1" customFormat="1" ht="24.2" customHeight="1" x14ac:dyDescent="0.2">
      <c r="B132" s="32"/>
      <c r="C132" s="131" t="s">
        <v>208</v>
      </c>
      <c r="D132" s="131" t="s">
        <v>154</v>
      </c>
      <c r="E132" s="132" t="s">
        <v>538</v>
      </c>
      <c r="F132" s="133" t="s">
        <v>539</v>
      </c>
      <c r="G132" s="134" t="s">
        <v>186</v>
      </c>
      <c r="H132" s="135">
        <v>37.277999999999999</v>
      </c>
      <c r="I132" s="136"/>
      <c r="J132" s="137">
        <f>ROUND(I132*H132,2)</f>
        <v>0</v>
      </c>
      <c r="K132" s="133" t="s">
        <v>158</v>
      </c>
      <c r="L132" s="32"/>
      <c r="M132" s="138" t="s">
        <v>19</v>
      </c>
      <c r="N132" s="139" t="s">
        <v>43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159</v>
      </c>
      <c r="AT132" s="142" t="s">
        <v>154</v>
      </c>
      <c r="AU132" s="142" t="s">
        <v>81</v>
      </c>
      <c r="AY132" s="17" t="s">
        <v>152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7" t="s">
        <v>79</v>
      </c>
      <c r="BK132" s="143">
        <f>ROUND(I132*H132,2)</f>
        <v>0</v>
      </c>
      <c r="BL132" s="17" t="s">
        <v>159</v>
      </c>
      <c r="BM132" s="142" t="s">
        <v>666</v>
      </c>
    </row>
    <row r="133" spans="2:65" s="1" customFormat="1" x14ac:dyDescent="0.2">
      <c r="B133" s="32"/>
      <c r="D133" s="144" t="s">
        <v>161</v>
      </c>
      <c r="F133" s="145" t="s">
        <v>541</v>
      </c>
      <c r="I133" s="146"/>
      <c r="L133" s="32"/>
      <c r="M133" s="147"/>
      <c r="T133" s="53"/>
      <c r="AT133" s="17" t="s">
        <v>161</v>
      </c>
      <c r="AU133" s="17" t="s">
        <v>81</v>
      </c>
    </row>
    <row r="134" spans="2:65" s="12" customFormat="1" x14ac:dyDescent="0.2">
      <c r="B134" s="148"/>
      <c r="D134" s="149" t="s">
        <v>163</v>
      </c>
      <c r="E134" s="150" t="s">
        <v>19</v>
      </c>
      <c r="F134" s="151" t="s">
        <v>200</v>
      </c>
      <c r="H134" s="150" t="s">
        <v>19</v>
      </c>
      <c r="I134" s="152"/>
      <c r="L134" s="148"/>
      <c r="M134" s="153"/>
      <c r="T134" s="154"/>
      <c r="AT134" s="150" t="s">
        <v>163</v>
      </c>
      <c r="AU134" s="150" t="s">
        <v>81</v>
      </c>
      <c r="AV134" s="12" t="s">
        <v>79</v>
      </c>
      <c r="AW134" s="12" t="s">
        <v>33</v>
      </c>
      <c r="AX134" s="12" t="s">
        <v>72</v>
      </c>
      <c r="AY134" s="150" t="s">
        <v>152</v>
      </c>
    </row>
    <row r="135" spans="2:65" s="13" customFormat="1" x14ac:dyDescent="0.2">
      <c r="B135" s="155"/>
      <c r="D135" s="149" t="s">
        <v>163</v>
      </c>
      <c r="E135" s="156" t="s">
        <v>19</v>
      </c>
      <c r="F135" s="157" t="s">
        <v>805</v>
      </c>
      <c r="H135" s="158">
        <v>37.277999999999999</v>
      </c>
      <c r="I135" s="159"/>
      <c r="L135" s="155"/>
      <c r="M135" s="160"/>
      <c r="T135" s="161"/>
      <c r="AT135" s="156" t="s">
        <v>163</v>
      </c>
      <c r="AU135" s="156" t="s">
        <v>81</v>
      </c>
      <c r="AV135" s="13" t="s">
        <v>81</v>
      </c>
      <c r="AW135" s="13" t="s">
        <v>33</v>
      </c>
      <c r="AX135" s="13" t="s">
        <v>79</v>
      </c>
      <c r="AY135" s="156" t="s">
        <v>152</v>
      </c>
    </row>
    <row r="136" spans="2:65" s="1" customFormat="1" ht="24.2" customHeight="1" x14ac:dyDescent="0.2">
      <c r="B136" s="32"/>
      <c r="C136" s="131" t="s">
        <v>214</v>
      </c>
      <c r="D136" s="131" t="s">
        <v>154</v>
      </c>
      <c r="E136" s="132" t="s">
        <v>806</v>
      </c>
      <c r="F136" s="133" t="s">
        <v>807</v>
      </c>
      <c r="G136" s="134" t="s">
        <v>186</v>
      </c>
      <c r="H136" s="135">
        <v>11.52</v>
      </c>
      <c r="I136" s="136"/>
      <c r="J136" s="137">
        <f>ROUND(I136*H136,2)</f>
        <v>0</v>
      </c>
      <c r="K136" s="133" t="s">
        <v>158</v>
      </c>
      <c r="L136" s="32"/>
      <c r="M136" s="138" t="s">
        <v>19</v>
      </c>
      <c r="N136" s="139" t="s">
        <v>43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159</v>
      </c>
      <c r="AT136" s="142" t="s">
        <v>154</v>
      </c>
      <c r="AU136" s="142" t="s">
        <v>81</v>
      </c>
      <c r="AY136" s="17" t="s">
        <v>152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7" t="s">
        <v>79</v>
      </c>
      <c r="BK136" s="143">
        <f>ROUND(I136*H136,2)</f>
        <v>0</v>
      </c>
      <c r="BL136" s="17" t="s">
        <v>159</v>
      </c>
      <c r="BM136" s="142" t="s">
        <v>808</v>
      </c>
    </row>
    <row r="137" spans="2:65" s="1" customFormat="1" x14ac:dyDescent="0.2">
      <c r="B137" s="32"/>
      <c r="D137" s="144" t="s">
        <v>161</v>
      </c>
      <c r="F137" s="145" t="s">
        <v>809</v>
      </c>
      <c r="I137" s="146"/>
      <c r="L137" s="32"/>
      <c r="M137" s="147"/>
      <c r="T137" s="53"/>
      <c r="AT137" s="17" t="s">
        <v>161</v>
      </c>
      <c r="AU137" s="17" t="s">
        <v>81</v>
      </c>
    </row>
    <row r="138" spans="2:65" s="12" customFormat="1" x14ac:dyDescent="0.2">
      <c r="B138" s="148"/>
      <c r="D138" s="149" t="s">
        <v>163</v>
      </c>
      <c r="E138" s="150" t="s">
        <v>19</v>
      </c>
      <c r="F138" s="151" t="s">
        <v>810</v>
      </c>
      <c r="H138" s="150" t="s">
        <v>19</v>
      </c>
      <c r="I138" s="152"/>
      <c r="L138" s="148"/>
      <c r="M138" s="153"/>
      <c r="T138" s="154"/>
      <c r="AT138" s="150" t="s">
        <v>163</v>
      </c>
      <c r="AU138" s="150" t="s">
        <v>81</v>
      </c>
      <c r="AV138" s="12" t="s">
        <v>79</v>
      </c>
      <c r="AW138" s="12" t="s">
        <v>33</v>
      </c>
      <c r="AX138" s="12" t="s">
        <v>72</v>
      </c>
      <c r="AY138" s="150" t="s">
        <v>152</v>
      </c>
    </row>
    <row r="139" spans="2:65" s="13" customFormat="1" x14ac:dyDescent="0.2">
      <c r="B139" s="155"/>
      <c r="D139" s="149" t="s">
        <v>163</v>
      </c>
      <c r="E139" s="156" t="s">
        <v>19</v>
      </c>
      <c r="F139" s="157" t="s">
        <v>811</v>
      </c>
      <c r="H139" s="158">
        <v>11.52</v>
      </c>
      <c r="I139" s="159"/>
      <c r="L139" s="155"/>
      <c r="M139" s="160"/>
      <c r="T139" s="161"/>
      <c r="AT139" s="156" t="s">
        <v>163</v>
      </c>
      <c r="AU139" s="156" t="s">
        <v>81</v>
      </c>
      <c r="AV139" s="13" t="s">
        <v>81</v>
      </c>
      <c r="AW139" s="13" t="s">
        <v>33</v>
      </c>
      <c r="AX139" s="13" t="s">
        <v>79</v>
      </c>
      <c r="AY139" s="156" t="s">
        <v>152</v>
      </c>
    </row>
    <row r="140" spans="2:65" s="1" customFormat="1" ht="37.9" customHeight="1" x14ac:dyDescent="0.2">
      <c r="B140" s="32"/>
      <c r="C140" s="131" t="s">
        <v>219</v>
      </c>
      <c r="D140" s="131" t="s">
        <v>154</v>
      </c>
      <c r="E140" s="132" t="s">
        <v>203</v>
      </c>
      <c r="F140" s="133" t="s">
        <v>204</v>
      </c>
      <c r="G140" s="134" t="s">
        <v>186</v>
      </c>
      <c r="H140" s="135">
        <v>85.177999999999997</v>
      </c>
      <c r="I140" s="136"/>
      <c r="J140" s="137">
        <f>ROUND(I140*H140,2)</f>
        <v>0</v>
      </c>
      <c r="K140" s="133" t="s">
        <v>158</v>
      </c>
      <c r="L140" s="32"/>
      <c r="M140" s="138" t="s">
        <v>19</v>
      </c>
      <c r="N140" s="139" t="s">
        <v>43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159</v>
      </c>
      <c r="AT140" s="142" t="s">
        <v>154</v>
      </c>
      <c r="AU140" s="142" t="s">
        <v>81</v>
      </c>
      <c r="AY140" s="17" t="s">
        <v>152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7" t="s">
        <v>79</v>
      </c>
      <c r="BK140" s="143">
        <f>ROUND(I140*H140,2)</f>
        <v>0</v>
      </c>
      <c r="BL140" s="17" t="s">
        <v>159</v>
      </c>
      <c r="BM140" s="142" t="s">
        <v>667</v>
      </c>
    </row>
    <row r="141" spans="2:65" s="1" customFormat="1" x14ac:dyDescent="0.2">
      <c r="B141" s="32"/>
      <c r="D141" s="144" t="s">
        <v>161</v>
      </c>
      <c r="F141" s="145" t="s">
        <v>206</v>
      </c>
      <c r="I141" s="146"/>
      <c r="L141" s="32"/>
      <c r="M141" s="147"/>
      <c r="T141" s="53"/>
      <c r="AT141" s="17" t="s">
        <v>161</v>
      </c>
      <c r="AU141" s="17" t="s">
        <v>81</v>
      </c>
    </row>
    <row r="142" spans="2:65" s="13" customFormat="1" x14ac:dyDescent="0.2">
      <c r="B142" s="155"/>
      <c r="D142" s="149" t="s">
        <v>163</v>
      </c>
      <c r="E142" s="156" t="s">
        <v>19</v>
      </c>
      <c r="F142" s="157" t="s">
        <v>812</v>
      </c>
      <c r="H142" s="158">
        <v>5.4</v>
      </c>
      <c r="I142" s="159"/>
      <c r="L142" s="155"/>
      <c r="M142" s="160"/>
      <c r="T142" s="161"/>
      <c r="AT142" s="156" t="s">
        <v>163</v>
      </c>
      <c r="AU142" s="156" t="s">
        <v>81</v>
      </c>
      <c r="AV142" s="13" t="s">
        <v>81</v>
      </c>
      <c r="AW142" s="13" t="s">
        <v>33</v>
      </c>
      <c r="AX142" s="13" t="s">
        <v>72</v>
      </c>
      <c r="AY142" s="156" t="s">
        <v>152</v>
      </c>
    </row>
    <row r="143" spans="2:65" s="13" customFormat="1" x14ac:dyDescent="0.2">
      <c r="B143" s="155"/>
      <c r="D143" s="149" t="s">
        <v>163</v>
      </c>
      <c r="E143" s="156" t="s">
        <v>19</v>
      </c>
      <c r="F143" s="157" t="s">
        <v>813</v>
      </c>
      <c r="H143" s="158">
        <v>76.177999999999997</v>
      </c>
      <c r="I143" s="159"/>
      <c r="L143" s="155"/>
      <c r="M143" s="160"/>
      <c r="T143" s="161"/>
      <c r="AT143" s="156" t="s">
        <v>163</v>
      </c>
      <c r="AU143" s="156" t="s">
        <v>81</v>
      </c>
      <c r="AV143" s="13" t="s">
        <v>81</v>
      </c>
      <c r="AW143" s="13" t="s">
        <v>33</v>
      </c>
      <c r="AX143" s="13" t="s">
        <v>72</v>
      </c>
      <c r="AY143" s="156" t="s">
        <v>152</v>
      </c>
    </row>
    <row r="144" spans="2:65" s="12" customFormat="1" x14ac:dyDescent="0.2">
      <c r="B144" s="148"/>
      <c r="D144" s="149" t="s">
        <v>163</v>
      </c>
      <c r="E144" s="150" t="s">
        <v>19</v>
      </c>
      <c r="F144" s="151" t="s">
        <v>814</v>
      </c>
      <c r="H144" s="150" t="s">
        <v>19</v>
      </c>
      <c r="I144" s="152"/>
      <c r="L144" s="148"/>
      <c r="M144" s="153"/>
      <c r="T144" s="154"/>
      <c r="AT144" s="150" t="s">
        <v>163</v>
      </c>
      <c r="AU144" s="150" t="s">
        <v>81</v>
      </c>
      <c r="AV144" s="12" t="s">
        <v>79</v>
      </c>
      <c r="AW144" s="12" t="s">
        <v>33</v>
      </c>
      <c r="AX144" s="12" t="s">
        <v>72</v>
      </c>
      <c r="AY144" s="150" t="s">
        <v>152</v>
      </c>
    </row>
    <row r="145" spans="2:65" s="13" customFormat="1" x14ac:dyDescent="0.2">
      <c r="B145" s="155"/>
      <c r="D145" s="149" t="s">
        <v>163</v>
      </c>
      <c r="E145" s="156" t="s">
        <v>19</v>
      </c>
      <c r="F145" s="157" t="s">
        <v>815</v>
      </c>
      <c r="H145" s="158">
        <v>11.52</v>
      </c>
      <c r="I145" s="159"/>
      <c r="L145" s="155"/>
      <c r="M145" s="160"/>
      <c r="T145" s="161"/>
      <c r="AT145" s="156" t="s">
        <v>163</v>
      </c>
      <c r="AU145" s="156" t="s">
        <v>81</v>
      </c>
      <c r="AV145" s="13" t="s">
        <v>81</v>
      </c>
      <c r="AW145" s="13" t="s">
        <v>33</v>
      </c>
      <c r="AX145" s="13" t="s">
        <v>72</v>
      </c>
      <c r="AY145" s="156" t="s">
        <v>152</v>
      </c>
    </row>
    <row r="146" spans="2:65" s="13" customFormat="1" x14ac:dyDescent="0.2">
      <c r="B146" s="155"/>
      <c r="D146" s="149" t="s">
        <v>163</v>
      </c>
      <c r="E146" s="156" t="s">
        <v>19</v>
      </c>
      <c r="F146" s="157" t="s">
        <v>816</v>
      </c>
      <c r="H146" s="158">
        <v>-7.92</v>
      </c>
      <c r="I146" s="159"/>
      <c r="L146" s="155"/>
      <c r="M146" s="160"/>
      <c r="T146" s="161"/>
      <c r="AT146" s="156" t="s">
        <v>163</v>
      </c>
      <c r="AU146" s="156" t="s">
        <v>81</v>
      </c>
      <c r="AV146" s="13" t="s">
        <v>81</v>
      </c>
      <c r="AW146" s="13" t="s">
        <v>33</v>
      </c>
      <c r="AX146" s="13" t="s">
        <v>72</v>
      </c>
      <c r="AY146" s="156" t="s">
        <v>152</v>
      </c>
    </row>
    <row r="147" spans="2:65" s="14" customFormat="1" x14ac:dyDescent="0.2">
      <c r="B147" s="162"/>
      <c r="D147" s="149" t="s">
        <v>163</v>
      </c>
      <c r="E147" s="163" t="s">
        <v>19</v>
      </c>
      <c r="F147" s="164" t="s">
        <v>194</v>
      </c>
      <c r="H147" s="165">
        <v>85.177999999999997</v>
      </c>
      <c r="I147" s="166"/>
      <c r="L147" s="162"/>
      <c r="M147" s="167"/>
      <c r="T147" s="168"/>
      <c r="AT147" s="163" t="s">
        <v>163</v>
      </c>
      <c r="AU147" s="163" t="s">
        <v>81</v>
      </c>
      <c r="AV147" s="14" t="s">
        <v>159</v>
      </c>
      <c r="AW147" s="14" t="s">
        <v>33</v>
      </c>
      <c r="AX147" s="14" t="s">
        <v>79</v>
      </c>
      <c r="AY147" s="163" t="s">
        <v>152</v>
      </c>
    </row>
    <row r="148" spans="2:65" s="1" customFormat="1" ht="37.9" customHeight="1" x14ac:dyDescent="0.2">
      <c r="B148" s="32"/>
      <c r="C148" s="131" t="s">
        <v>227</v>
      </c>
      <c r="D148" s="131" t="s">
        <v>154</v>
      </c>
      <c r="E148" s="132" t="s">
        <v>209</v>
      </c>
      <c r="F148" s="133" t="s">
        <v>670</v>
      </c>
      <c r="G148" s="134" t="s">
        <v>186</v>
      </c>
      <c r="H148" s="135">
        <v>425.89</v>
      </c>
      <c r="I148" s="136"/>
      <c r="J148" s="137">
        <f>ROUND(I148*H148,2)</f>
        <v>0</v>
      </c>
      <c r="K148" s="133" t="s">
        <v>158</v>
      </c>
      <c r="L148" s="32"/>
      <c r="M148" s="138" t="s">
        <v>19</v>
      </c>
      <c r="N148" s="139" t="s">
        <v>43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159</v>
      </c>
      <c r="AT148" s="142" t="s">
        <v>154</v>
      </c>
      <c r="AU148" s="142" t="s">
        <v>81</v>
      </c>
      <c r="AY148" s="17" t="s">
        <v>152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7" t="s">
        <v>79</v>
      </c>
      <c r="BK148" s="143">
        <f>ROUND(I148*H148,2)</f>
        <v>0</v>
      </c>
      <c r="BL148" s="17" t="s">
        <v>159</v>
      </c>
      <c r="BM148" s="142" t="s">
        <v>671</v>
      </c>
    </row>
    <row r="149" spans="2:65" s="1" customFormat="1" x14ac:dyDescent="0.2">
      <c r="B149" s="32"/>
      <c r="D149" s="144" t="s">
        <v>161</v>
      </c>
      <c r="F149" s="145" t="s">
        <v>212</v>
      </c>
      <c r="I149" s="146"/>
      <c r="L149" s="32"/>
      <c r="M149" s="147"/>
      <c r="T149" s="53"/>
      <c r="AT149" s="17" t="s">
        <v>161</v>
      </c>
      <c r="AU149" s="17" t="s">
        <v>81</v>
      </c>
    </row>
    <row r="150" spans="2:65" s="13" customFormat="1" x14ac:dyDescent="0.2">
      <c r="B150" s="155"/>
      <c r="D150" s="149" t="s">
        <v>163</v>
      </c>
      <c r="E150" s="156" t="s">
        <v>19</v>
      </c>
      <c r="F150" s="157" t="s">
        <v>817</v>
      </c>
      <c r="H150" s="158">
        <v>425.89</v>
      </c>
      <c r="I150" s="159"/>
      <c r="L150" s="155"/>
      <c r="M150" s="160"/>
      <c r="T150" s="161"/>
      <c r="AT150" s="156" t="s">
        <v>163</v>
      </c>
      <c r="AU150" s="156" t="s">
        <v>81</v>
      </c>
      <c r="AV150" s="13" t="s">
        <v>81</v>
      </c>
      <c r="AW150" s="13" t="s">
        <v>33</v>
      </c>
      <c r="AX150" s="13" t="s">
        <v>79</v>
      </c>
      <c r="AY150" s="156" t="s">
        <v>152</v>
      </c>
    </row>
    <row r="151" spans="2:65" s="1" customFormat="1" ht="24.2" customHeight="1" x14ac:dyDescent="0.2">
      <c r="B151" s="32"/>
      <c r="C151" s="131" t="s">
        <v>8</v>
      </c>
      <c r="D151" s="131" t="s">
        <v>154</v>
      </c>
      <c r="E151" s="132" t="s">
        <v>215</v>
      </c>
      <c r="F151" s="133" t="s">
        <v>216</v>
      </c>
      <c r="G151" s="134" t="s">
        <v>186</v>
      </c>
      <c r="H151" s="135">
        <v>85.177999999999997</v>
      </c>
      <c r="I151" s="136"/>
      <c r="J151" s="137">
        <f>ROUND(I151*H151,2)</f>
        <v>0</v>
      </c>
      <c r="K151" s="133" t="s">
        <v>158</v>
      </c>
      <c r="L151" s="32"/>
      <c r="M151" s="138" t="s">
        <v>19</v>
      </c>
      <c r="N151" s="139" t="s">
        <v>43</v>
      </c>
      <c r="P151" s="140">
        <f>O151*H151</f>
        <v>0</v>
      </c>
      <c r="Q151" s="140">
        <v>0</v>
      </c>
      <c r="R151" s="140">
        <f>Q151*H151</f>
        <v>0</v>
      </c>
      <c r="S151" s="140">
        <v>0</v>
      </c>
      <c r="T151" s="141">
        <f>S151*H151</f>
        <v>0</v>
      </c>
      <c r="AR151" s="142" t="s">
        <v>159</v>
      </c>
      <c r="AT151" s="142" t="s">
        <v>154</v>
      </c>
      <c r="AU151" s="142" t="s">
        <v>81</v>
      </c>
      <c r="AY151" s="17" t="s">
        <v>152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7" t="s">
        <v>79</v>
      </c>
      <c r="BK151" s="143">
        <f>ROUND(I151*H151,2)</f>
        <v>0</v>
      </c>
      <c r="BL151" s="17" t="s">
        <v>159</v>
      </c>
      <c r="BM151" s="142" t="s">
        <v>673</v>
      </c>
    </row>
    <row r="152" spans="2:65" s="1" customFormat="1" x14ac:dyDescent="0.2">
      <c r="B152" s="32"/>
      <c r="D152" s="144" t="s">
        <v>161</v>
      </c>
      <c r="F152" s="145" t="s">
        <v>218</v>
      </c>
      <c r="I152" s="146"/>
      <c r="L152" s="32"/>
      <c r="M152" s="147"/>
      <c r="T152" s="53"/>
      <c r="AT152" s="17" t="s">
        <v>161</v>
      </c>
      <c r="AU152" s="17" t="s">
        <v>81</v>
      </c>
    </row>
    <row r="153" spans="2:65" s="1" customFormat="1" ht="24.2" customHeight="1" x14ac:dyDescent="0.2">
      <c r="B153" s="32"/>
      <c r="C153" s="131" t="s">
        <v>239</v>
      </c>
      <c r="D153" s="131" t="s">
        <v>154</v>
      </c>
      <c r="E153" s="132" t="s">
        <v>220</v>
      </c>
      <c r="F153" s="133" t="s">
        <v>221</v>
      </c>
      <c r="G153" s="134" t="s">
        <v>186</v>
      </c>
      <c r="H153" s="135">
        <v>28.2</v>
      </c>
      <c r="I153" s="136"/>
      <c r="J153" s="137">
        <f>ROUND(I153*H153,2)</f>
        <v>0</v>
      </c>
      <c r="K153" s="133" t="s">
        <v>158</v>
      </c>
      <c r="L153" s="32"/>
      <c r="M153" s="138" t="s">
        <v>19</v>
      </c>
      <c r="N153" s="139" t="s">
        <v>43</v>
      </c>
      <c r="P153" s="140">
        <f>O153*H153</f>
        <v>0</v>
      </c>
      <c r="Q153" s="140">
        <v>0</v>
      </c>
      <c r="R153" s="140">
        <f>Q153*H153</f>
        <v>0</v>
      </c>
      <c r="S153" s="140">
        <v>0</v>
      </c>
      <c r="T153" s="141">
        <f>S153*H153</f>
        <v>0</v>
      </c>
      <c r="AR153" s="142" t="s">
        <v>159</v>
      </c>
      <c r="AT153" s="142" t="s">
        <v>154</v>
      </c>
      <c r="AU153" s="142" t="s">
        <v>81</v>
      </c>
      <c r="AY153" s="17" t="s">
        <v>152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7" t="s">
        <v>79</v>
      </c>
      <c r="BK153" s="143">
        <f>ROUND(I153*H153,2)</f>
        <v>0</v>
      </c>
      <c r="BL153" s="17" t="s">
        <v>159</v>
      </c>
      <c r="BM153" s="142" t="s">
        <v>674</v>
      </c>
    </row>
    <row r="154" spans="2:65" s="1" customFormat="1" x14ac:dyDescent="0.2">
      <c r="B154" s="32"/>
      <c r="D154" s="144" t="s">
        <v>161</v>
      </c>
      <c r="F154" s="145" t="s">
        <v>223</v>
      </c>
      <c r="I154" s="146"/>
      <c r="L154" s="32"/>
      <c r="M154" s="147"/>
      <c r="T154" s="53"/>
      <c r="AT154" s="17" t="s">
        <v>161</v>
      </c>
      <c r="AU154" s="17" t="s">
        <v>81</v>
      </c>
    </row>
    <row r="155" spans="2:65" s="12" customFormat="1" x14ac:dyDescent="0.2">
      <c r="B155" s="148"/>
      <c r="D155" s="149" t="s">
        <v>163</v>
      </c>
      <c r="E155" s="150" t="s">
        <v>19</v>
      </c>
      <c r="F155" s="151" t="s">
        <v>534</v>
      </c>
      <c r="H155" s="150" t="s">
        <v>19</v>
      </c>
      <c r="I155" s="152"/>
      <c r="L155" s="148"/>
      <c r="M155" s="153"/>
      <c r="T155" s="154"/>
      <c r="AT155" s="150" t="s">
        <v>163</v>
      </c>
      <c r="AU155" s="150" t="s">
        <v>81</v>
      </c>
      <c r="AV155" s="12" t="s">
        <v>79</v>
      </c>
      <c r="AW155" s="12" t="s">
        <v>33</v>
      </c>
      <c r="AX155" s="12" t="s">
        <v>72</v>
      </c>
      <c r="AY155" s="150" t="s">
        <v>152</v>
      </c>
    </row>
    <row r="156" spans="2:65" s="13" customFormat="1" x14ac:dyDescent="0.2">
      <c r="B156" s="155"/>
      <c r="D156" s="149" t="s">
        <v>163</v>
      </c>
      <c r="E156" s="156" t="s">
        <v>19</v>
      </c>
      <c r="F156" s="157" t="s">
        <v>818</v>
      </c>
      <c r="H156" s="158">
        <v>13.5</v>
      </c>
      <c r="I156" s="159"/>
      <c r="L156" s="155"/>
      <c r="M156" s="160"/>
      <c r="T156" s="161"/>
      <c r="AT156" s="156" t="s">
        <v>163</v>
      </c>
      <c r="AU156" s="156" t="s">
        <v>81</v>
      </c>
      <c r="AV156" s="13" t="s">
        <v>81</v>
      </c>
      <c r="AW156" s="13" t="s">
        <v>33</v>
      </c>
      <c r="AX156" s="13" t="s">
        <v>72</v>
      </c>
      <c r="AY156" s="156" t="s">
        <v>152</v>
      </c>
    </row>
    <row r="157" spans="2:65" s="12" customFormat="1" x14ac:dyDescent="0.2">
      <c r="B157" s="148"/>
      <c r="D157" s="149" t="s">
        <v>163</v>
      </c>
      <c r="E157" s="150" t="s">
        <v>19</v>
      </c>
      <c r="F157" s="151" t="s">
        <v>189</v>
      </c>
      <c r="H157" s="150" t="s">
        <v>19</v>
      </c>
      <c r="I157" s="152"/>
      <c r="L157" s="148"/>
      <c r="M157" s="153"/>
      <c r="T157" s="154"/>
      <c r="AT157" s="150" t="s">
        <v>163</v>
      </c>
      <c r="AU157" s="150" t="s">
        <v>81</v>
      </c>
      <c r="AV157" s="12" t="s">
        <v>79</v>
      </c>
      <c r="AW157" s="12" t="s">
        <v>33</v>
      </c>
      <c r="AX157" s="12" t="s">
        <v>72</v>
      </c>
      <c r="AY157" s="150" t="s">
        <v>152</v>
      </c>
    </row>
    <row r="158" spans="2:65" s="13" customFormat="1" x14ac:dyDescent="0.2">
      <c r="B158" s="155"/>
      <c r="D158" s="149" t="s">
        <v>163</v>
      </c>
      <c r="E158" s="156" t="s">
        <v>19</v>
      </c>
      <c r="F158" s="157" t="s">
        <v>819</v>
      </c>
      <c r="H158" s="158">
        <v>6.5</v>
      </c>
      <c r="I158" s="159"/>
      <c r="L158" s="155"/>
      <c r="M158" s="160"/>
      <c r="T158" s="161"/>
      <c r="AT158" s="156" t="s">
        <v>163</v>
      </c>
      <c r="AU158" s="156" t="s">
        <v>81</v>
      </c>
      <c r="AV158" s="13" t="s">
        <v>81</v>
      </c>
      <c r="AW158" s="13" t="s">
        <v>33</v>
      </c>
      <c r="AX158" s="13" t="s">
        <v>72</v>
      </c>
      <c r="AY158" s="156" t="s">
        <v>152</v>
      </c>
    </row>
    <row r="159" spans="2:65" s="12" customFormat="1" x14ac:dyDescent="0.2">
      <c r="B159" s="148"/>
      <c r="D159" s="149" t="s">
        <v>163</v>
      </c>
      <c r="E159" s="150" t="s">
        <v>19</v>
      </c>
      <c r="F159" s="151" t="s">
        <v>225</v>
      </c>
      <c r="H159" s="150" t="s">
        <v>19</v>
      </c>
      <c r="I159" s="152"/>
      <c r="L159" s="148"/>
      <c r="M159" s="153"/>
      <c r="T159" s="154"/>
      <c r="AT159" s="150" t="s">
        <v>163</v>
      </c>
      <c r="AU159" s="150" t="s">
        <v>81</v>
      </c>
      <c r="AV159" s="12" t="s">
        <v>79</v>
      </c>
      <c r="AW159" s="12" t="s">
        <v>33</v>
      </c>
      <c r="AX159" s="12" t="s">
        <v>72</v>
      </c>
      <c r="AY159" s="150" t="s">
        <v>152</v>
      </c>
    </row>
    <row r="160" spans="2:65" s="13" customFormat="1" x14ac:dyDescent="0.2">
      <c r="B160" s="155"/>
      <c r="D160" s="149" t="s">
        <v>163</v>
      </c>
      <c r="E160" s="156" t="s">
        <v>19</v>
      </c>
      <c r="F160" s="157" t="s">
        <v>820</v>
      </c>
      <c r="H160" s="158">
        <v>8.1999999999999993</v>
      </c>
      <c r="I160" s="159"/>
      <c r="L160" s="155"/>
      <c r="M160" s="160"/>
      <c r="T160" s="161"/>
      <c r="AT160" s="156" t="s">
        <v>163</v>
      </c>
      <c r="AU160" s="156" t="s">
        <v>81</v>
      </c>
      <c r="AV160" s="13" t="s">
        <v>81</v>
      </c>
      <c r="AW160" s="13" t="s">
        <v>33</v>
      </c>
      <c r="AX160" s="13" t="s">
        <v>72</v>
      </c>
      <c r="AY160" s="156" t="s">
        <v>152</v>
      </c>
    </row>
    <row r="161" spans="2:65" s="14" customFormat="1" x14ac:dyDescent="0.2">
      <c r="B161" s="162"/>
      <c r="D161" s="149" t="s">
        <v>163</v>
      </c>
      <c r="E161" s="163" t="s">
        <v>19</v>
      </c>
      <c r="F161" s="164" t="s">
        <v>194</v>
      </c>
      <c r="H161" s="165">
        <v>28.2</v>
      </c>
      <c r="I161" s="166"/>
      <c r="L161" s="162"/>
      <c r="M161" s="167"/>
      <c r="T161" s="168"/>
      <c r="AT161" s="163" t="s">
        <v>163</v>
      </c>
      <c r="AU161" s="163" t="s">
        <v>81</v>
      </c>
      <c r="AV161" s="14" t="s">
        <v>159</v>
      </c>
      <c r="AW161" s="14" t="s">
        <v>33</v>
      </c>
      <c r="AX161" s="14" t="s">
        <v>79</v>
      </c>
      <c r="AY161" s="163" t="s">
        <v>152</v>
      </c>
    </row>
    <row r="162" spans="2:65" s="1" customFormat="1" ht="16.5" customHeight="1" x14ac:dyDescent="0.2">
      <c r="B162" s="32"/>
      <c r="C162" s="169" t="s">
        <v>245</v>
      </c>
      <c r="D162" s="169" t="s">
        <v>228</v>
      </c>
      <c r="E162" s="170" t="s">
        <v>229</v>
      </c>
      <c r="F162" s="171" t="s">
        <v>230</v>
      </c>
      <c r="G162" s="172" t="s">
        <v>231</v>
      </c>
      <c r="H162" s="173">
        <v>56.4</v>
      </c>
      <c r="I162" s="174"/>
      <c r="J162" s="175">
        <f>ROUND(I162*H162,2)</f>
        <v>0</v>
      </c>
      <c r="K162" s="171" t="s">
        <v>158</v>
      </c>
      <c r="L162" s="176"/>
      <c r="M162" s="177" t="s">
        <v>19</v>
      </c>
      <c r="N162" s="178" t="s">
        <v>43</v>
      </c>
      <c r="P162" s="140">
        <f>O162*H162</f>
        <v>0</v>
      </c>
      <c r="Q162" s="140">
        <v>1</v>
      </c>
      <c r="R162" s="140">
        <f>Q162*H162</f>
        <v>56.4</v>
      </c>
      <c r="S162" s="140">
        <v>0</v>
      </c>
      <c r="T162" s="141">
        <f>S162*H162</f>
        <v>0</v>
      </c>
      <c r="AR162" s="142" t="s">
        <v>208</v>
      </c>
      <c r="AT162" s="142" t="s">
        <v>228</v>
      </c>
      <c r="AU162" s="142" t="s">
        <v>81</v>
      </c>
      <c r="AY162" s="17" t="s">
        <v>152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7" t="s">
        <v>79</v>
      </c>
      <c r="BK162" s="143">
        <f>ROUND(I162*H162,2)</f>
        <v>0</v>
      </c>
      <c r="BL162" s="17" t="s">
        <v>159</v>
      </c>
      <c r="BM162" s="142" t="s">
        <v>677</v>
      </c>
    </row>
    <row r="163" spans="2:65" s="13" customFormat="1" x14ac:dyDescent="0.2">
      <c r="B163" s="155"/>
      <c r="D163" s="149" t="s">
        <v>163</v>
      </c>
      <c r="E163" s="156" t="s">
        <v>19</v>
      </c>
      <c r="F163" s="157" t="s">
        <v>821</v>
      </c>
      <c r="H163" s="158">
        <v>56.4</v>
      </c>
      <c r="I163" s="159"/>
      <c r="L163" s="155"/>
      <c r="M163" s="160"/>
      <c r="T163" s="161"/>
      <c r="AT163" s="156" t="s">
        <v>163</v>
      </c>
      <c r="AU163" s="156" t="s">
        <v>81</v>
      </c>
      <c r="AV163" s="13" t="s">
        <v>81</v>
      </c>
      <c r="AW163" s="13" t="s">
        <v>33</v>
      </c>
      <c r="AX163" s="13" t="s">
        <v>79</v>
      </c>
      <c r="AY163" s="156" t="s">
        <v>152</v>
      </c>
    </row>
    <row r="164" spans="2:65" s="1" customFormat="1" ht="24.2" customHeight="1" x14ac:dyDescent="0.2">
      <c r="B164" s="32"/>
      <c r="C164" s="131" t="s">
        <v>254</v>
      </c>
      <c r="D164" s="131" t="s">
        <v>154</v>
      </c>
      <c r="E164" s="132" t="s">
        <v>234</v>
      </c>
      <c r="F164" s="133" t="s">
        <v>235</v>
      </c>
      <c r="G164" s="134" t="s">
        <v>231</v>
      </c>
      <c r="H164" s="135">
        <v>153.32</v>
      </c>
      <c r="I164" s="136"/>
      <c r="J164" s="137">
        <f>ROUND(I164*H164,2)</f>
        <v>0</v>
      </c>
      <c r="K164" s="133" t="s">
        <v>158</v>
      </c>
      <c r="L164" s="32"/>
      <c r="M164" s="138" t="s">
        <v>19</v>
      </c>
      <c r="N164" s="139" t="s">
        <v>43</v>
      </c>
      <c r="P164" s="140">
        <f>O164*H164</f>
        <v>0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AR164" s="142" t="s">
        <v>159</v>
      </c>
      <c r="AT164" s="142" t="s">
        <v>154</v>
      </c>
      <c r="AU164" s="142" t="s">
        <v>81</v>
      </c>
      <c r="AY164" s="17" t="s">
        <v>152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7" t="s">
        <v>79</v>
      </c>
      <c r="BK164" s="143">
        <f>ROUND(I164*H164,2)</f>
        <v>0</v>
      </c>
      <c r="BL164" s="17" t="s">
        <v>159</v>
      </c>
      <c r="BM164" s="142" t="s">
        <v>679</v>
      </c>
    </row>
    <row r="165" spans="2:65" s="1" customFormat="1" x14ac:dyDescent="0.2">
      <c r="B165" s="32"/>
      <c r="D165" s="144" t="s">
        <v>161</v>
      </c>
      <c r="F165" s="145" t="s">
        <v>237</v>
      </c>
      <c r="I165" s="146"/>
      <c r="L165" s="32"/>
      <c r="M165" s="147"/>
      <c r="T165" s="53"/>
      <c r="AT165" s="17" t="s">
        <v>161</v>
      </c>
      <c r="AU165" s="17" t="s">
        <v>81</v>
      </c>
    </row>
    <row r="166" spans="2:65" s="13" customFormat="1" x14ac:dyDescent="0.2">
      <c r="B166" s="155"/>
      <c r="D166" s="149" t="s">
        <v>163</v>
      </c>
      <c r="E166" s="156" t="s">
        <v>19</v>
      </c>
      <c r="F166" s="157" t="s">
        <v>822</v>
      </c>
      <c r="H166" s="158">
        <v>153.32</v>
      </c>
      <c r="I166" s="159"/>
      <c r="L166" s="155"/>
      <c r="M166" s="160"/>
      <c r="T166" s="161"/>
      <c r="AT166" s="156" t="s">
        <v>163</v>
      </c>
      <c r="AU166" s="156" t="s">
        <v>81</v>
      </c>
      <c r="AV166" s="13" t="s">
        <v>81</v>
      </c>
      <c r="AW166" s="13" t="s">
        <v>33</v>
      </c>
      <c r="AX166" s="13" t="s">
        <v>79</v>
      </c>
      <c r="AY166" s="156" t="s">
        <v>152</v>
      </c>
    </row>
    <row r="167" spans="2:65" s="1" customFormat="1" ht="24.2" customHeight="1" x14ac:dyDescent="0.2">
      <c r="B167" s="32"/>
      <c r="C167" s="131" t="s">
        <v>259</v>
      </c>
      <c r="D167" s="131" t="s">
        <v>154</v>
      </c>
      <c r="E167" s="132" t="s">
        <v>240</v>
      </c>
      <c r="F167" s="133" t="s">
        <v>241</v>
      </c>
      <c r="G167" s="134" t="s">
        <v>186</v>
      </c>
      <c r="H167" s="135">
        <v>85.177999999999997</v>
      </c>
      <c r="I167" s="136"/>
      <c r="J167" s="137">
        <f>ROUND(I167*H167,2)</f>
        <v>0</v>
      </c>
      <c r="K167" s="133" t="s">
        <v>158</v>
      </c>
      <c r="L167" s="32"/>
      <c r="M167" s="138" t="s">
        <v>19</v>
      </c>
      <c r="N167" s="139" t="s">
        <v>43</v>
      </c>
      <c r="P167" s="140">
        <f>O167*H167</f>
        <v>0</v>
      </c>
      <c r="Q167" s="140">
        <v>0</v>
      </c>
      <c r="R167" s="140">
        <f>Q167*H167</f>
        <v>0</v>
      </c>
      <c r="S167" s="140">
        <v>0</v>
      </c>
      <c r="T167" s="141">
        <f>S167*H167</f>
        <v>0</v>
      </c>
      <c r="AR167" s="142" t="s">
        <v>159</v>
      </c>
      <c r="AT167" s="142" t="s">
        <v>154</v>
      </c>
      <c r="AU167" s="142" t="s">
        <v>81</v>
      </c>
      <c r="AY167" s="17" t="s">
        <v>152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7" t="s">
        <v>79</v>
      </c>
      <c r="BK167" s="143">
        <f>ROUND(I167*H167,2)</f>
        <v>0</v>
      </c>
      <c r="BL167" s="17" t="s">
        <v>159</v>
      </c>
      <c r="BM167" s="142" t="s">
        <v>681</v>
      </c>
    </row>
    <row r="168" spans="2:65" s="1" customFormat="1" x14ac:dyDescent="0.2">
      <c r="B168" s="32"/>
      <c r="D168" s="144" t="s">
        <v>161</v>
      </c>
      <c r="F168" s="145" t="s">
        <v>243</v>
      </c>
      <c r="I168" s="146"/>
      <c r="L168" s="32"/>
      <c r="M168" s="147"/>
      <c r="T168" s="53"/>
      <c r="AT168" s="17" t="s">
        <v>161</v>
      </c>
      <c r="AU168" s="17" t="s">
        <v>81</v>
      </c>
    </row>
    <row r="169" spans="2:65" s="13" customFormat="1" x14ac:dyDescent="0.2">
      <c r="B169" s="155"/>
      <c r="D169" s="149" t="s">
        <v>163</v>
      </c>
      <c r="E169" s="156" t="s">
        <v>19</v>
      </c>
      <c r="F169" s="157" t="s">
        <v>823</v>
      </c>
      <c r="H169" s="158">
        <v>85.177999999999997</v>
      </c>
      <c r="I169" s="159"/>
      <c r="L169" s="155"/>
      <c r="M169" s="160"/>
      <c r="T169" s="161"/>
      <c r="AT169" s="156" t="s">
        <v>163</v>
      </c>
      <c r="AU169" s="156" t="s">
        <v>81</v>
      </c>
      <c r="AV169" s="13" t="s">
        <v>81</v>
      </c>
      <c r="AW169" s="13" t="s">
        <v>33</v>
      </c>
      <c r="AX169" s="13" t="s">
        <v>79</v>
      </c>
      <c r="AY169" s="156" t="s">
        <v>152</v>
      </c>
    </row>
    <row r="170" spans="2:65" s="1" customFormat="1" ht="24.2" customHeight="1" x14ac:dyDescent="0.2">
      <c r="B170" s="32"/>
      <c r="C170" s="131" t="s">
        <v>265</v>
      </c>
      <c r="D170" s="131" t="s">
        <v>154</v>
      </c>
      <c r="E170" s="132" t="s">
        <v>246</v>
      </c>
      <c r="F170" s="133" t="s">
        <v>247</v>
      </c>
      <c r="G170" s="134" t="s">
        <v>186</v>
      </c>
      <c r="H170" s="135">
        <v>14.92</v>
      </c>
      <c r="I170" s="136"/>
      <c r="J170" s="137">
        <f>ROUND(I170*H170,2)</f>
        <v>0</v>
      </c>
      <c r="K170" s="133" t="s">
        <v>158</v>
      </c>
      <c r="L170" s="32"/>
      <c r="M170" s="138" t="s">
        <v>19</v>
      </c>
      <c r="N170" s="139" t="s">
        <v>43</v>
      </c>
      <c r="P170" s="140">
        <f>O170*H170</f>
        <v>0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AR170" s="142" t="s">
        <v>159</v>
      </c>
      <c r="AT170" s="142" t="s">
        <v>154</v>
      </c>
      <c r="AU170" s="142" t="s">
        <v>81</v>
      </c>
      <c r="AY170" s="17" t="s">
        <v>152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7" t="s">
        <v>79</v>
      </c>
      <c r="BK170" s="143">
        <f>ROUND(I170*H170,2)</f>
        <v>0</v>
      </c>
      <c r="BL170" s="17" t="s">
        <v>159</v>
      </c>
      <c r="BM170" s="142" t="s">
        <v>683</v>
      </c>
    </row>
    <row r="171" spans="2:65" s="1" customFormat="1" x14ac:dyDescent="0.2">
      <c r="B171" s="32"/>
      <c r="D171" s="144" t="s">
        <v>161</v>
      </c>
      <c r="F171" s="145" t="s">
        <v>249</v>
      </c>
      <c r="I171" s="146"/>
      <c r="L171" s="32"/>
      <c r="M171" s="147"/>
      <c r="T171" s="53"/>
      <c r="AT171" s="17" t="s">
        <v>161</v>
      </c>
      <c r="AU171" s="17" t="s">
        <v>81</v>
      </c>
    </row>
    <row r="172" spans="2:65" s="12" customFormat="1" x14ac:dyDescent="0.2">
      <c r="B172" s="148"/>
      <c r="D172" s="149" t="s">
        <v>163</v>
      </c>
      <c r="E172" s="150" t="s">
        <v>19</v>
      </c>
      <c r="F172" s="151" t="s">
        <v>824</v>
      </c>
      <c r="H172" s="150" t="s">
        <v>19</v>
      </c>
      <c r="I172" s="152"/>
      <c r="L172" s="148"/>
      <c r="M172" s="153"/>
      <c r="T172" s="154"/>
      <c r="AT172" s="150" t="s">
        <v>163</v>
      </c>
      <c r="AU172" s="150" t="s">
        <v>81</v>
      </c>
      <c r="AV172" s="12" t="s">
        <v>79</v>
      </c>
      <c r="AW172" s="12" t="s">
        <v>33</v>
      </c>
      <c r="AX172" s="12" t="s">
        <v>72</v>
      </c>
      <c r="AY172" s="150" t="s">
        <v>152</v>
      </c>
    </row>
    <row r="173" spans="2:65" s="13" customFormat="1" x14ac:dyDescent="0.2">
      <c r="B173" s="155"/>
      <c r="D173" s="149" t="s">
        <v>163</v>
      </c>
      <c r="E173" s="156" t="s">
        <v>19</v>
      </c>
      <c r="F173" s="157" t="s">
        <v>825</v>
      </c>
      <c r="H173" s="158">
        <v>7.92</v>
      </c>
      <c r="I173" s="159"/>
      <c r="L173" s="155"/>
      <c r="M173" s="160"/>
      <c r="T173" s="161"/>
      <c r="AT173" s="156" t="s">
        <v>163</v>
      </c>
      <c r="AU173" s="156" t="s">
        <v>81</v>
      </c>
      <c r="AV173" s="13" t="s">
        <v>81</v>
      </c>
      <c r="AW173" s="13" t="s">
        <v>33</v>
      </c>
      <c r="AX173" s="13" t="s">
        <v>72</v>
      </c>
      <c r="AY173" s="156" t="s">
        <v>152</v>
      </c>
    </row>
    <row r="174" spans="2:65" s="12" customFormat="1" x14ac:dyDescent="0.2">
      <c r="B174" s="148"/>
      <c r="D174" s="149" t="s">
        <v>163</v>
      </c>
      <c r="E174" s="150" t="s">
        <v>19</v>
      </c>
      <c r="F174" s="151" t="s">
        <v>250</v>
      </c>
      <c r="H174" s="150" t="s">
        <v>19</v>
      </c>
      <c r="I174" s="152"/>
      <c r="L174" s="148"/>
      <c r="M174" s="153"/>
      <c r="T174" s="154"/>
      <c r="AT174" s="150" t="s">
        <v>163</v>
      </c>
      <c r="AU174" s="150" t="s">
        <v>81</v>
      </c>
      <c r="AV174" s="12" t="s">
        <v>79</v>
      </c>
      <c r="AW174" s="12" t="s">
        <v>33</v>
      </c>
      <c r="AX174" s="12" t="s">
        <v>72</v>
      </c>
      <c r="AY174" s="150" t="s">
        <v>152</v>
      </c>
    </row>
    <row r="175" spans="2:65" s="13" customFormat="1" x14ac:dyDescent="0.2">
      <c r="B175" s="155"/>
      <c r="D175" s="149" t="s">
        <v>163</v>
      </c>
      <c r="E175" s="156" t="s">
        <v>19</v>
      </c>
      <c r="F175" s="157" t="s">
        <v>826</v>
      </c>
      <c r="H175" s="158">
        <v>37.277999999999999</v>
      </c>
      <c r="I175" s="159"/>
      <c r="L175" s="155"/>
      <c r="M175" s="160"/>
      <c r="T175" s="161"/>
      <c r="AT175" s="156" t="s">
        <v>163</v>
      </c>
      <c r="AU175" s="156" t="s">
        <v>81</v>
      </c>
      <c r="AV175" s="13" t="s">
        <v>81</v>
      </c>
      <c r="AW175" s="13" t="s">
        <v>33</v>
      </c>
      <c r="AX175" s="13" t="s">
        <v>72</v>
      </c>
      <c r="AY175" s="156" t="s">
        <v>152</v>
      </c>
    </row>
    <row r="176" spans="2:65" s="13" customFormat="1" x14ac:dyDescent="0.2">
      <c r="B176" s="155"/>
      <c r="D176" s="149" t="s">
        <v>163</v>
      </c>
      <c r="E176" s="156" t="s">
        <v>19</v>
      </c>
      <c r="F176" s="157" t="s">
        <v>827</v>
      </c>
      <c r="H176" s="158">
        <v>-4.1420000000000003</v>
      </c>
      <c r="I176" s="159"/>
      <c r="L176" s="155"/>
      <c r="M176" s="160"/>
      <c r="T176" s="161"/>
      <c r="AT176" s="156" t="s">
        <v>163</v>
      </c>
      <c r="AU176" s="156" t="s">
        <v>81</v>
      </c>
      <c r="AV176" s="13" t="s">
        <v>81</v>
      </c>
      <c r="AW176" s="13" t="s">
        <v>33</v>
      </c>
      <c r="AX176" s="13" t="s">
        <v>72</v>
      </c>
      <c r="AY176" s="156" t="s">
        <v>152</v>
      </c>
    </row>
    <row r="177" spans="2:65" s="13" customFormat="1" x14ac:dyDescent="0.2">
      <c r="B177" s="155"/>
      <c r="D177" s="149" t="s">
        <v>163</v>
      </c>
      <c r="E177" s="156" t="s">
        <v>19</v>
      </c>
      <c r="F177" s="157" t="s">
        <v>828</v>
      </c>
      <c r="H177" s="158">
        <v>-26.135999999999999</v>
      </c>
      <c r="I177" s="159"/>
      <c r="L177" s="155"/>
      <c r="M177" s="160"/>
      <c r="T177" s="161"/>
      <c r="AT177" s="156" t="s">
        <v>163</v>
      </c>
      <c r="AU177" s="156" t="s">
        <v>81</v>
      </c>
      <c r="AV177" s="13" t="s">
        <v>81</v>
      </c>
      <c r="AW177" s="13" t="s">
        <v>33</v>
      </c>
      <c r="AX177" s="13" t="s">
        <v>72</v>
      </c>
      <c r="AY177" s="156" t="s">
        <v>152</v>
      </c>
    </row>
    <row r="178" spans="2:65" s="14" customFormat="1" x14ac:dyDescent="0.2">
      <c r="B178" s="162"/>
      <c r="D178" s="149" t="s">
        <v>163</v>
      </c>
      <c r="E178" s="163" t="s">
        <v>19</v>
      </c>
      <c r="F178" s="164" t="s">
        <v>194</v>
      </c>
      <c r="H178" s="165">
        <v>14.92</v>
      </c>
      <c r="I178" s="166"/>
      <c r="L178" s="162"/>
      <c r="M178" s="167"/>
      <c r="T178" s="168"/>
      <c r="AT178" s="163" t="s">
        <v>163</v>
      </c>
      <c r="AU178" s="163" t="s">
        <v>81</v>
      </c>
      <c r="AV178" s="14" t="s">
        <v>159</v>
      </c>
      <c r="AW178" s="14" t="s">
        <v>33</v>
      </c>
      <c r="AX178" s="14" t="s">
        <v>79</v>
      </c>
      <c r="AY178" s="163" t="s">
        <v>152</v>
      </c>
    </row>
    <row r="179" spans="2:65" s="1" customFormat="1" ht="16.5" customHeight="1" x14ac:dyDescent="0.2">
      <c r="B179" s="32"/>
      <c r="C179" s="169" t="s">
        <v>271</v>
      </c>
      <c r="D179" s="169" t="s">
        <v>228</v>
      </c>
      <c r="E179" s="170" t="s">
        <v>255</v>
      </c>
      <c r="F179" s="171" t="s">
        <v>256</v>
      </c>
      <c r="G179" s="172" t="s">
        <v>231</v>
      </c>
      <c r="H179" s="173">
        <v>14</v>
      </c>
      <c r="I179" s="174"/>
      <c r="J179" s="175">
        <f>ROUND(I179*H179,2)</f>
        <v>0</v>
      </c>
      <c r="K179" s="171" t="s">
        <v>158</v>
      </c>
      <c r="L179" s="176"/>
      <c r="M179" s="177" t="s">
        <v>19</v>
      </c>
      <c r="N179" s="178" t="s">
        <v>43</v>
      </c>
      <c r="P179" s="140">
        <f>O179*H179</f>
        <v>0</v>
      </c>
      <c r="Q179" s="140">
        <v>1</v>
      </c>
      <c r="R179" s="140">
        <f>Q179*H179</f>
        <v>14</v>
      </c>
      <c r="S179" s="140">
        <v>0</v>
      </c>
      <c r="T179" s="141">
        <f>S179*H179</f>
        <v>0</v>
      </c>
      <c r="AR179" s="142" t="s">
        <v>208</v>
      </c>
      <c r="AT179" s="142" t="s">
        <v>228</v>
      </c>
      <c r="AU179" s="142" t="s">
        <v>81</v>
      </c>
      <c r="AY179" s="17" t="s">
        <v>152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7" t="s">
        <v>79</v>
      </c>
      <c r="BK179" s="143">
        <f>ROUND(I179*H179,2)</f>
        <v>0</v>
      </c>
      <c r="BL179" s="17" t="s">
        <v>159</v>
      </c>
      <c r="BM179" s="142" t="s">
        <v>684</v>
      </c>
    </row>
    <row r="180" spans="2:65" s="12" customFormat="1" x14ac:dyDescent="0.2">
      <c r="B180" s="148"/>
      <c r="D180" s="149" t="s">
        <v>163</v>
      </c>
      <c r="E180" s="150" t="s">
        <v>19</v>
      </c>
      <c r="F180" s="151" t="s">
        <v>250</v>
      </c>
      <c r="H180" s="150" t="s">
        <v>19</v>
      </c>
      <c r="I180" s="152"/>
      <c r="L180" s="148"/>
      <c r="M180" s="153"/>
      <c r="T180" s="154"/>
      <c r="AT180" s="150" t="s">
        <v>163</v>
      </c>
      <c r="AU180" s="150" t="s">
        <v>81</v>
      </c>
      <c r="AV180" s="12" t="s">
        <v>79</v>
      </c>
      <c r="AW180" s="12" t="s">
        <v>33</v>
      </c>
      <c r="AX180" s="12" t="s">
        <v>72</v>
      </c>
      <c r="AY180" s="150" t="s">
        <v>152</v>
      </c>
    </row>
    <row r="181" spans="2:65" s="13" customFormat="1" x14ac:dyDescent="0.2">
      <c r="B181" s="155"/>
      <c r="D181" s="149" t="s">
        <v>163</v>
      </c>
      <c r="E181" s="156" t="s">
        <v>19</v>
      </c>
      <c r="F181" s="157" t="s">
        <v>826</v>
      </c>
      <c r="H181" s="158">
        <v>37.277999999999999</v>
      </c>
      <c r="I181" s="159"/>
      <c r="L181" s="155"/>
      <c r="M181" s="160"/>
      <c r="T181" s="161"/>
      <c r="AT181" s="156" t="s">
        <v>163</v>
      </c>
      <c r="AU181" s="156" t="s">
        <v>81</v>
      </c>
      <c r="AV181" s="13" t="s">
        <v>81</v>
      </c>
      <c r="AW181" s="13" t="s">
        <v>33</v>
      </c>
      <c r="AX181" s="13" t="s">
        <v>72</v>
      </c>
      <c r="AY181" s="156" t="s">
        <v>152</v>
      </c>
    </row>
    <row r="182" spans="2:65" s="13" customFormat="1" x14ac:dyDescent="0.2">
      <c r="B182" s="155"/>
      <c r="D182" s="149" t="s">
        <v>163</v>
      </c>
      <c r="E182" s="156" t="s">
        <v>19</v>
      </c>
      <c r="F182" s="157" t="s">
        <v>827</v>
      </c>
      <c r="H182" s="158">
        <v>-4.1420000000000003</v>
      </c>
      <c r="I182" s="159"/>
      <c r="L182" s="155"/>
      <c r="M182" s="160"/>
      <c r="T182" s="161"/>
      <c r="AT182" s="156" t="s">
        <v>163</v>
      </c>
      <c r="AU182" s="156" t="s">
        <v>81</v>
      </c>
      <c r="AV182" s="13" t="s">
        <v>81</v>
      </c>
      <c r="AW182" s="13" t="s">
        <v>33</v>
      </c>
      <c r="AX182" s="13" t="s">
        <v>72</v>
      </c>
      <c r="AY182" s="156" t="s">
        <v>152</v>
      </c>
    </row>
    <row r="183" spans="2:65" s="13" customFormat="1" x14ac:dyDescent="0.2">
      <c r="B183" s="155"/>
      <c r="D183" s="149" t="s">
        <v>163</v>
      </c>
      <c r="E183" s="156" t="s">
        <v>19</v>
      </c>
      <c r="F183" s="157" t="s">
        <v>828</v>
      </c>
      <c r="H183" s="158">
        <v>-26.135999999999999</v>
      </c>
      <c r="I183" s="159"/>
      <c r="L183" s="155"/>
      <c r="M183" s="160"/>
      <c r="T183" s="161"/>
      <c r="AT183" s="156" t="s">
        <v>163</v>
      </c>
      <c r="AU183" s="156" t="s">
        <v>81</v>
      </c>
      <c r="AV183" s="13" t="s">
        <v>81</v>
      </c>
      <c r="AW183" s="13" t="s">
        <v>33</v>
      </c>
      <c r="AX183" s="13" t="s">
        <v>72</v>
      </c>
      <c r="AY183" s="156" t="s">
        <v>152</v>
      </c>
    </row>
    <row r="184" spans="2:65" s="14" customFormat="1" x14ac:dyDescent="0.2">
      <c r="B184" s="162"/>
      <c r="D184" s="149" t="s">
        <v>163</v>
      </c>
      <c r="E184" s="163" t="s">
        <v>19</v>
      </c>
      <c r="F184" s="164" t="s">
        <v>194</v>
      </c>
      <c r="H184" s="165">
        <v>7</v>
      </c>
      <c r="I184" s="166"/>
      <c r="L184" s="162"/>
      <c r="M184" s="167"/>
      <c r="T184" s="168"/>
      <c r="AT184" s="163" t="s">
        <v>163</v>
      </c>
      <c r="AU184" s="163" t="s">
        <v>81</v>
      </c>
      <c r="AV184" s="14" t="s">
        <v>159</v>
      </c>
      <c r="AW184" s="14" t="s">
        <v>33</v>
      </c>
      <c r="AX184" s="14" t="s">
        <v>79</v>
      </c>
      <c r="AY184" s="163" t="s">
        <v>152</v>
      </c>
    </row>
    <row r="185" spans="2:65" s="13" customFormat="1" x14ac:dyDescent="0.2">
      <c r="B185" s="155"/>
      <c r="D185" s="149" t="s">
        <v>163</v>
      </c>
      <c r="F185" s="157" t="s">
        <v>829</v>
      </c>
      <c r="H185" s="158">
        <v>14</v>
      </c>
      <c r="I185" s="159"/>
      <c r="L185" s="155"/>
      <c r="M185" s="160"/>
      <c r="T185" s="161"/>
      <c r="AT185" s="156" t="s">
        <v>163</v>
      </c>
      <c r="AU185" s="156" t="s">
        <v>81</v>
      </c>
      <c r="AV185" s="13" t="s">
        <v>81</v>
      </c>
      <c r="AW185" s="13" t="s">
        <v>4</v>
      </c>
      <c r="AX185" s="13" t="s">
        <v>79</v>
      </c>
      <c r="AY185" s="156" t="s">
        <v>152</v>
      </c>
    </row>
    <row r="186" spans="2:65" s="1" customFormat="1" ht="37.9" customHeight="1" x14ac:dyDescent="0.2">
      <c r="B186" s="32"/>
      <c r="C186" s="131" t="s">
        <v>278</v>
      </c>
      <c r="D186" s="131" t="s">
        <v>154</v>
      </c>
      <c r="E186" s="132" t="s">
        <v>830</v>
      </c>
      <c r="F186" s="133" t="s">
        <v>831</v>
      </c>
      <c r="G186" s="134" t="s">
        <v>186</v>
      </c>
      <c r="H186" s="135">
        <v>3.6</v>
      </c>
      <c r="I186" s="136"/>
      <c r="J186" s="137">
        <f>ROUND(I186*H186,2)</f>
        <v>0</v>
      </c>
      <c r="K186" s="133" t="s">
        <v>158</v>
      </c>
      <c r="L186" s="32"/>
      <c r="M186" s="138" t="s">
        <v>19</v>
      </c>
      <c r="N186" s="139" t="s">
        <v>43</v>
      </c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AR186" s="142" t="s">
        <v>159</v>
      </c>
      <c r="AT186" s="142" t="s">
        <v>154</v>
      </c>
      <c r="AU186" s="142" t="s">
        <v>81</v>
      </c>
      <c r="AY186" s="17" t="s">
        <v>152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7" t="s">
        <v>79</v>
      </c>
      <c r="BK186" s="143">
        <f>ROUND(I186*H186,2)</f>
        <v>0</v>
      </c>
      <c r="BL186" s="17" t="s">
        <v>159</v>
      </c>
      <c r="BM186" s="142" t="s">
        <v>832</v>
      </c>
    </row>
    <row r="187" spans="2:65" s="1" customFormat="1" x14ac:dyDescent="0.2">
      <c r="B187" s="32"/>
      <c r="D187" s="144" t="s">
        <v>161</v>
      </c>
      <c r="F187" s="145" t="s">
        <v>833</v>
      </c>
      <c r="I187" s="146"/>
      <c r="L187" s="32"/>
      <c r="M187" s="147"/>
      <c r="T187" s="53"/>
      <c r="AT187" s="17" t="s">
        <v>161</v>
      </c>
      <c r="AU187" s="17" t="s">
        <v>81</v>
      </c>
    </row>
    <row r="188" spans="2:65" s="13" customFormat="1" x14ac:dyDescent="0.2">
      <c r="B188" s="155"/>
      <c r="D188" s="149" t="s">
        <v>163</v>
      </c>
      <c r="E188" s="156" t="s">
        <v>19</v>
      </c>
      <c r="F188" s="157" t="s">
        <v>834</v>
      </c>
      <c r="H188" s="158">
        <v>3.6</v>
      </c>
      <c r="I188" s="159"/>
      <c r="L188" s="155"/>
      <c r="M188" s="160"/>
      <c r="T188" s="161"/>
      <c r="AT188" s="156" t="s">
        <v>163</v>
      </c>
      <c r="AU188" s="156" t="s">
        <v>81</v>
      </c>
      <c r="AV188" s="13" t="s">
        <v>81</v>
      </c>
      <c r="AW188" s="13" t="s">
        <v>33</v>
      </c>
      <c r="AX188" s="13" t="s">
        <v>79</v>
      </c>
      <c r="AY188" s="156" t="s">
        <v>152</v>
      </c>
    </row>
    <row r="189" spans="2:65" s="1" customFormat="1" ht="16.5" customHeight="1" x14ac:dyDescent="0.2">
      <c r="B189" s="32"/>
      <c r="C189" s="169" t="s">
        <v>285</v>
      </c>
      <c r="D189" s="169" t="s">
        <v>228</v>
      </c>
      <c r="E189" s="170" t="s">
        <v>835</v>
      </c>
      <c r="F189" s="171" t="s">
        <v>836</v>
      </c>
      <c r="G189" s="172" t="s">
        <v>231</v>
      </c>
      <c r="H189" s="173">
        <v>7.2</v>
      </c>
      <c r="I189" s="174"/>
      <c r="J189" s="175">
        <f>ROUND(I189*H189,2)</f>
        <v>0</v>
      </c>
      <c r="K189" s="171" t="s">
        <v>158</v>
      </c>
      <c r="L189" s="176"/>
      <c r="M189" s="177" t="s">
        <v>19</v>
      </c>
      <c r="N189" s="178" t="s">
        <v>43</v>
      </c>
      <c r="P189" s="140">
        <f>O189*H189</f>
        <v>0</v>
      </c>
      <c r="Q189" s="140">
        <v>1</v>
      </c>
      <c r="R189" s="140">
        <f>Q189*H189</f>
        <v>7.2</v>
      </c>
      <c r="S189" s="140">
        <v>0</v>
      </c>
      <c r="T189" s="141">
        <f>S189*H189</f>
        <v>0</v>
      </c>
      <c r="AR189" s="142" t="s">
        <v>208</v>
      </c>
      <c r="AT189" s="142" t="s">
        <v>228</v>
      </c>
      <c r="AU189" s="142" t="s">
        <v>81</v>
      </c>
      <c r="AY189" s="17" t="s">
        <v>152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7" t="s">
        <v>79</v>
      </c>
      <c r="BK189" s="143">
        <f>ROUND(I189*H189,2)</f>
        <v>0</v>
      </c>
      <c r="BL189" s="17" t="s">
        <v>159</v>
      </c>
      <c r="BM189" s="142" t="s">
        <v>837</v>
      </c>
    </row>
    <row r="190" spans="2:65" s="13" customFormat="1" x14ac:dyDescent="0.2">
      <c r="B190" s="155"/>
      <c r="D190" s="149" t="s">
        <v>163</v>
      </c>
      <c r="F190" s="157" t="s">
        <v>838</v>
      </c>
      <c r="H190" s="158">
        <v>7.2</v>
      </c>
      <c r="I190" s="159"/>
      <c r="L190" s="155"/>
      <c r="M190" s="160"/>
      <c r="T190" s="161"/>
      <c r="AT190" s="156" t="s">
        <v>163</v>
      </c>
      <c r="AU190" s="156" t="s">
        <v>81</v>
      </c>
      <c r="AV190" s="13" t="s">
        <v>81</v>
      </c>
      <c r="AW190" s="13" t="s">
        <v>4</v>
      </c>
      <c r="AX190" s="13" t="s">
        <v>79</v>
      </c>
      <c r="AY190" s="156" t="s">
        <v>152</v>
      </c>
    </row>
    <row r="191" spans="2:65" s="1" customFormat="1" ht="24.2" customHeight="1" x14ac:dyDescent="0.2">
      <c r="B191" s="32"/>
      <c r="C191" s="131" t="s">
        <v>7</v>
      </c>
      <c r="D191" s="131" t="s">
        <v>154</v>
      </c>
      <c r="E191" s="132" t="s">
        <v>260</v>
      </c>
      <c r="F191" s="133" t="s">
        <v>261</v>
      </c>
      <c r="G191" s="134" t="s">
        <v>157</v>
      </c>
      <c r="H191" s="135">
        <v>15</v>
      </c>
      <c r="I191" s="136"/>
      <c r="J191" s="137">
        <f>ROUND(I191*H191,2)</f>
        <v>0</v>
      </c>
      <c r="K191" s="133" t="s">
        <v>158</v>
      </c>
      <c r="L191" s="32"/>
      <c r="M191" s="138" t="s">
        <v>19</v>
      </c>
      <c r="N191" s="139" t="s">
        <v>43</v>
      </c>
      <c r="P191" s="140">
        <f>O191*H191</f>
        <v>0</v>
      </c>
      <c r="Q191" s="140">
        <v>0</v>
      </c>
      <c r="R191" s="140">
        <f>Q191*H191</f>
        <v>0</v>
      </c>
      <c r="S191" s="140">
        <v>0</v>
      </c>
      <c r="T191" s="141">
        <f>S191*H191</f>
        <v>0</v>
      </c>
      <c r="AR191" s="142" t="s">
        <v>159</v>
      </c>
      <c r="AT191" s="142" t="s">
        <v>154</v>
      </c>
      <c r="AU191" s="142" t="s">
        <v>81</v>
      </c>
      <c r="AY191" s="17" t="s">
        <v>152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7" t="s">
        <v>79</v>
      </c>
      <c r="BK191" s="143">
        <f>ROUND(I191*H191,2)</f>
        <v>0</v>
      </c>
      <c r="BL191" s="17" t="s">
        <v>159</v>
      </c>
      <c r="BM191" s="142" t="s">
        <v>685</v>
      </c>
    </row>
    <row r="192" spans="2:65" s="1" customFormat="1" x14ac:dyDescent="0.2">
      <c r="B192" s="32"/>
      <c r="D192" s="144" t="s">
        <v>161</v>
      </c>
      <c r="F192" s="145" t="s">
        <v>263</v>
      </c>
      <c r="I192" s="146"/>
      <c r="L192" s="32"/>
      <c r="M192" s="147"/>
      <c r="T192" s="53"/>
      <c r="AT192" s="17" t="s">
        <v>161</v>
      </c>
      <c r="AU192" s="17" t="s">
        <v>81</v>
      </c>
    </row>
    <row r="193" spans="2:65" s="1" customFormat="1" ht="16.5" customHeight="1" x14ac:dyDescent="0.2">
      <c r="B193" s="32"/>
      <c r="C193" s="169" t="s">
        <v>296</v>
      </c>
      <c r="D193" s="169" t="s">
        <v>228</v>
      </c>
      <c r="E193" s="170" t="s">
        <v>266</v>
      </c>
      <c r="F193" s="171" t="s">
        <v>267</v>
      </c>
      <c r="G193" s="172" t="s">
        <v>268</v>
      </c>
      <c r="H193" s="173">
        <v>0.3</v>
      </c>
      <c r="I193" s="174"/>
      <c r="J193" s="175">
        <f>ROUND(I193*H193,2)</f>
        <v>0</v>
      </c>
      <c r="K193" s="171" t="s">
        <v>158</v>
      </c>
      <c r="L193" s="176"/>
      <c r="M193" s="177" t="s">
        <v>19</v>
      </c>
      <c r="N193" s="178" t="s">
        <v>43</v>
      </c>
      <c r="P193" s="140">
        <f>O193*H193</f>
        <v>0</v>
      </c>
      <c r="Q193" s="140">
        <v>1E-3</v>
      </c>
      <c r="R193" s="140">
        <f>Q193*H193</f>
        <v>2.9999999999999997E-4</v>
      </c>
      <c r="S193" s="140">
        <v>0</v>
      </c>
      <c r="T193" s="141">
        <f>S193*H193</f>
        <v>0</v>
      </c>
      <c r="AR193" s="142" t="s">
        <v>208</v>
      </c>
      <c r="AT193" s="142" t="s">
        <v>228</v>
      </c>
      <c r="AU193" s="142" t="s">
        <v>81</v>
      </c>
      <c r="AY193" s="17" t="s">
        <v>152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7" t="s">
        <v>79</v>
      </c>
      <c r="BK193" s="143">
        <f>ROUND(I193*H193,2)</f>
        <v>0</v>
      </c>
      <c r="BL193" s="17" t="s">
        <v>159</v>
      </c>
      <c r="BM193" s="142" t="s">
        <v>687</v>
      </c>
    </row>
    <row r="194" spans="2:65" s="13" customFormat="1" x14ac:dyDescent="0.2">
      <c r="B194" s="155"/>
      <c r="D194" s="149" t="s">
        <v>163</v>
      </c>
      <c r="F194" s="157" t="s">
        <v>839</v>
      </c>
      <c r="H194" s="158">
        <v>0.3</v>
      </c>
      <c r="I194" s="159"/>
      <c r="L194" s="155"/>
      <c r="M194" s="160"/>
      <c r="T194" s="161"/>
      <c r="AT194" s="156" t="s">
        <v>163</v>
      </c>
      <c r="AU194" s="156" t="s">
        <v>81</v>
      </c>
      <c r="AV194" s="13" t="s">
        <v>81</v>
      </c>
      <c r="AW194" s="13" t="s">
        <v>4</v>
      </c>
      <c r="AX194" s="13" t="s">
        <v>79</v>
      </c>
      <c r="AY194" s="156" t="s">
        <v>152</v>
      </c>
    </row>
    <row r="195" spans="2:65" s="1" customFormat="1" ht="21.75" customHeight="1" x14ac:dyDescent="0.2">
      <c r="B195" s="32"/>
      <c r="C195" s="131" t="s">
        <v>302</v>
      </c>
      <c r="D195" s="131" t="s">
        <v>154</v>
      </c>
      <c r="E195" s="132" t="s">
        <v>272</v>
      </c>
      <c r="F195" s="133" t="s">
        <v>273</v>
      </c>
      <c r="G195" s="134" t="s">
        <v>157</v>
      </c>
      <c r="H195" s="135">
        <v>56.4</v>
      </c>
      <c r="I195" s="136"/>
      <c r="J195" s="137">
        <f>ROUND(I195*H195,2)</f>
        <v>0</v>
      </c>
      <c r="K195" s="133" t="s">
        <v>158</v>
      </c>
      <c r="L195" s="32"/>
      <c r="M195" s="138" t="s">
        <v>19</v>
      </c>
      <c r="N195" s="139" t="s">
        <v>43</v>
      </c>
      <c r="P195" s="140">
        <f>O195*H195</f>
        <v>0</v>
      </c>
      <c r="Q195" s="140">
        <v>0</v>
      </c>
      <c r="R195" s="140">
        <f>Q195*H195</f>
        <v>0</v>
      </c>
      <c r="S195" s="140">
        <v>0</v>
      </c>
      <c r="T195" s="141">
        <f>S195*H195</f>
        <v>0</v>
      </c>
      <c r="AR195" s="142" t="s">
        <v>159</v>
      </c>
      <c r="AT195" s="142" t="s">
        <v>154</v>
      </c>
      <c r="AU195" s="142" t="s">
        <v>81</v>
      </c>
      <c r="AY195" s="17" t="s">
        <v>152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7" t="s">
        <v>79</v>
      </c>
      <c r="BK195" s="143">
        <f>ROUND(I195*H195,2)</f>
        <v>0</v>
      </c>
      <c r="BL195" s="17" t="s">
        <v>159</v>
      </c>
      <c r="BM195" s="142" t="s">
        <v>689</v>
      </c>
    </row>
    <row r="196" spans="2:65" s="1" customFormat="1" x14ac:dyDescent="0.2">
      <c r="B196" s="32"/>
      <c r="D196" s="144" t="s">
        <v>161</v>
      </c>
      <c r="F196" s="145" t="s">
        <v>275</v>
      </c>
      <c r="I196" s="146"/>
      <c r="L196" s="32"/>
      <c r="M196" s="147"/>
      <c r="T196" s="53"/>
      <c r="AT196" s="17" t="s">
        <v>161</v>
      </c>
      <c r="AU196" s="17" t="s">
        <v>81</v>
      </c>
    </row>
    <row r="197" spans="2:65" s="12" customFormat="1" x14ac:dyDescent="0.2">
      <c r="B197" s="148"/>
      <c r="D197" s="149" t="s">
        <v>163</v>
      </c>
      <c r="E197" s="150" t="s">
        <v>19</v>
      </c>
      <c r="F197" s="151" t="s">
        <v>534</v>
      </c>
      <c r="H197" s="150" t="s">
        <v>19</v>
      </c>
      <c r="I197" s="152"/>
      <c r="L197" s="148"/>
      <c r="M197" s="153"/>
      <c r="T197" s="154"/>
      <c r="AT197" s="150" t="s">
        <v>163</v>
      </c>
      <c r="AU197" s="150" t="s">
        <v>81</v>
      </c>
      <c r="AV197" s="12" t="s">
        <v>79</v>
      </c>
      <c r="AW197" s="12" t="s">
        <v>33</v>
      </c>
      <c r="AX197" s="12" t="s">
        <v>72</v>
      </c>
      <c r="AY197" s="150" t="s">
        <v>152</v>
      </c>
    </row>
    <row r="198" spans="2:65" s="13" customFormat="1" x14ac:dyDescent="0.2">
      <c r="B198" s="155"/>
      <c r="D198" s="149" t="s">
        <v>163</v>
      </c>
      <c r="E198" s="156" t="s">
        <v>19</v>
      </c>
      <c r="F198" s="157" t="s">
        <v>326</v>
      </c>
      <c r="H198" s="158">
        <v>27</v>
      </c>
      <c r="I198" s="159"/>
      <c r="L198" s="155"/>
      <c r="M198" s="160"/>
      <c r="T198" s="161"/>
      <c r="AT198" s="156" t="s">
        <v>163</v>
      </c>
      <c r="AU198" s="156" t="s">
        <v>81</v>
      </c>
      <c r="AV198" s="13" t="s">
        <v>81</v>
      </c>
      <c r="AW198" s="13" t="s">
        <v>33</v>
      </c>
      <c r="AX198" s="13" t="s">
        <v>72</v>
      </c>
      <c r="AY198" s="156" t="s">
        <v>152</v>
      </c>
    </row>
    <row r="199" spans="2:65" s="12" customFormat="1" x14ac:dyDescent="0.2">
      <c r="B199" s="148"/>
      <c r="D199" s="149" t="s">
        <v>163</v>
      </c>
      <c r="E199" s="150" t="s">
        <v>19</v>
      </c>
      <c r="F199" s="151" t="s">
        <v>189</v>
      </c>
      <c r="H199" s="150" t="s">
        <v>19</v>
      </c>
      <c r="I199" s="152"/>
      <c r="L199" s="148"/>
      <c r="M199" s="153"/>
      <c r="T199" s="154"/>
      <c r="AT199" s="150" t="s">
        <v>163</v>
      </c>
      <c r="AU199" s="150" t="s">
        <v>81</v>
      </c>
      <c r="AV199" s="12" t="s">
        <v>79</v>
      </c>
      <c r="AW199" s="12" t="s">
        <v>33</v>
      </c>
      <c r="AX199" s="12" t="s">
        <v>72</v>
      </c>
      <c r="AY199" s="150" t="s">
        <v>152</v>
      </c>
    </row>
    <row r="200" spans="2:65" s="13" customFormat="1" x14ac:dyDescent="0.2">
      <c r="B200" s="155"/>
      <c r="D200" s="149" t="s">
        <v>163</v>
      </c>
      <c r="E200" s="156" t="s">
        <v>19</v>
      </c>
      <c r="F200" s="157" t="s">
        <v>239</v>
      </c>
      <c r="H200" s="158">
        <v>13</v>
      </c>
      <c r="I200" s="159"/>
      <c r="L200" s="155"/>
      <c r="M200" s="160"/>
      <c r="T200" s="161"/>
      <c r="AT200" s="156" t="s">
        <v>163</v>
      </c>
      <c r="AU200" s="156" t="s">
        <v>81</v>
      </c>
      <c r="AV200" s="13" t="s">
        <v>81</v>
      </c>
      <c r="AW200" s="13" t="s">
        <v>33</v>
      </c>
      <c r="AX200" s="13" t="s">
        <v>72</v>
      </c>
      <c r="AY200" s="156" t="s">
        <v>152</v>
      </c>
    </row>
    <row r="201" spans="2:65" s="12" customFormat="1" x14ac:dyDescent="0.2">
      <c r="B201" s="148"/>
      <c r="D201" s="149" t="s">
        <v>163</v>
      </c>
      <c r="E201" s="150" t="s">
        <v>19</v>
      </c>
      <c r="F201" s="151" t="s">
        <v>225</v>
      </c>
      <c r="H201" s="150" t="s">
        <v>19</v>
      </c>
      <c r="I201" s="152"/>
      <c r="L201" s="148"/>
      <c r="M201" s="153"/>
      <c r="T201" s="154"/>
      <c r="AT201" s="150" t="s">
        <v>163</v>
      </c>
      <c r="AU201" s="150" t="s">
        <v>81</v>
      </c>
      <c r="AV201" s="12" t="s">
        <v>79</v>
      </c>
      <c r="AW201" s="12" t="s">
        <v>33</v>
      </c>
      <c r="AX201" s="12" t="s">
        <v>72</v>
      </c>
      <c r="AY201" s="150" t="s">
        <v>152</v>
      </c>
    </row>
    <row r="202" spans="2:65" s="13" customFormat="1" x14ac:dyDescent="0.2">
      <c r="B202" s="155"/>
      <c r="D202" s="149" t="s">
        <v>163</v>
      </c>
      <c r="E202" s="156" t="s">
        <v>19</v>
      </c>
      <c r="F202" s="157" t="s">
        <v>840</v>
      </c>
      <c r="H202" s="158">
        <v>16.399999999999999</v>
      </c>
      <c r="I202" s="159"/>
      <c r="L202" s="155"/>
      <c r="M202" s="160"/>
      <c r="T202" s="161"/>
      <c r="AT202" s="156" t="s">
        <v>163</v>
      </c>
      <c r="AU202" s="156" t="s">
        <v>81</v>
      </c>
      <c r="AV202" s="13" t="s">
        <v>81</v>
      </c>
      <c r="AW202" s="13" t="s">
        <v>33</v>
      </c>
      <c r="AX202" s="13" t="s">
        <v>72</v>
      </c>
      <c r="AY202" s="156" t="s">
        <v>152</v>
      </c>
    </row>
    <row r="203" spans="2:65" s="14" customFormat="1" x14ac:dyDescent="0.2">
      <c r="B203" s="162"/>
      <c r="D203" s="149" t="s">
        <v>163</v>
      </c>
      <c r="E203" s="163" t="s">
        <v>19</v>
      </c>
      <c r="F203" s="164" t="s">
        <v>194</v>
      </c>
      <c r="H203" s="165">
        <v>56.4</v>
      </c>
      <c r="I203" s="166"/>
      <c r="L203" s="162"/>
      <c r="M203" s="167"/>
      <c r="T203" s="168"/>
      <c r="AT203" s="163" t="s">
        <v>163</v>
      </c>
      <c r="AU203" s="163" t="s">
        <v>81</v>
      </c>
      <c r="AV203" s="14" t="s">
        <v>159</v>
      </c>
      <c r="AW203" s="14" t="s">
        <v>33</v>
      </c>
      <c r="AX203" s="14" t="s">
        <v>79</v>
      </c>
      <c r="AY203" s="163" t="s">
        <v>152</v>
      </c>
    </row>
    <row r="204" spans="2:65" s="1" customFormat="1" ht="21.75" customHeight="1" x14ac:dyDescent="0.2">
      <c r="B204" s="32"/>
      <c r="C204" s="131" t="s">
        <v>309</v>
      </c>
      <c r="D204" s="131" t="s">
        <v>154</v>
      </c>
      <c r="E204" s="132" t="s">
        <v>279</v>
      </c>
      <c r="F204" s="133" t="s">
        <v>280</v>
      </c>
      <c r="G204" s="134" t="s">
        <v>157</v>
      </c>
      <c r="H204" s="135">
        <v>45</v>
      </c>
      <c r="I204" s="136"/>
      <c r="J204" s="137">
        <f>ROUND(I204*H204,2)</f>
        <v>0</v>
      </c>
      <c r="K204" s="133" t="s">
        <v>158</v>
      </c>
      <c r="L204" s="32"/>
      <c r="M204" s="138" t="s">
        <v>19</v>
      </c>
      <c r="N204" s="139" t="s">
        <v>43</v>
      </c>
      <c r="P204" s="140">
        <f>O204*H204</f>
        <v>0</v>
      </c>
      <c r="Q204" s="140">
        <v>0</v>
      </c>
      <c r="R204" s="140">
        <f>Q204*H204</f>
        <v>0</v>
      </c>
      <c r="S204" s="140">
        <v>0</v>
      </c>
      <c r="T204" s="141">
        <f>S204*H204</f>
        <v>0</v>
      </c>
      <c r="AR204" s="142" t="s">
        <v>159</v>
      </c>
      <c r="AT204" s="142" t="s">
        <v>154</v>
      </c>
      <c r="AU204" s="142" t="s">
        <v>81</v>
      </c>
      <c r="AY204" s="17" t="s">
        <v>152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7" t="s">
        <v>79</v>
      </c>
      <c r="BK204" s="143">
        <f>ROUND(I204*H204,2)</f>
        <v>0</v>
      </c>
      <c r="BL204" s="17" t="s">
        <v>159</v>
      </c>
      <c r="BM204" s="142" t="s">
        <v>690</v>
      </c>
    </row>
    <row r="205" spans="2:65" s="1" customFormat="1" x14ac:dyDescent="0.2">
      <c r="B205" s="32"/>
      <c r="D205" s="144" t="s">
        <v>161</v>
      </c>
      <c r="F205" s="145" t="s">
        <v>282</v>
      </c>
      <c r="I205" s="146"/>
      <c r="L205" s="32"/>
      <c r="M205" s="147"/>
      <c r="T205" s="53"/>
      <c r="AT205" s="17" t="s">
        <v>161</v>
      </c>
      <c r="AU205" s="17" t="s">
        <v>81</v>
      </c>
    </row>
    <row r="206" spans="2:65" s="12" customFormat="1" x14ac:dyDescent="0.2">
      <c r="B206" s="148"/>
      <c r="D206" s="149" t="s">
        <v>163</v>
      </c>
      <c r="E206" s="150" t="s">
        <v>19</v>
      </c>
      <c r="F206" s="151" t="s">
        <v>283</v>
      </c>
      <c r="H206" s="150" t="s">
        <v>19</v>
      </c>
      <c r="I206" s="152"/>
      <c r="L206" s="148"/>
      <c r="M206" s="153"/>
      <c r="T206" s="154"/>
      <c r="AT206" s="150" t="s">
        <v>163</v>
      </c>
      <c r="AU206" s="150" t="s">
        <v>81</v>
      </c>
      <c r="AV206" s="12" t="s">
        <v>79</v>
      </c>
      <c r="AW206" s="12" t="s">
        <v>33</v>
      </c>
      <c r="AX206" s="12" t="s">
        <v>72</v>
      </c>
      <c r="AY206" s="150" t="s">
        <v>152</v>
      </c>
    </row>
    <row r="207" spans="2:65" s="13" customFormat="1" x14ac:dyDescent="0.2">
      <c r="B207" s="155"/>
      <c r="D207" s="149" t="s">
        <v>163</v>
      </c>
      <c r="E207" s="156" t="s">
        <v>19</v>
      </c>
      <c r="F207" s="157" t="s">
        <v>841</v>
      </c>
      <c r="H207" s="158">
        <v>45</v>
      </c>
      <c r="I207" s="159"/>
      <c r="L207" s="155"/>
      <c r="M207" s="160"/>
      <c r="T207" s="161"/>
      <c r="AT207" s="156" t="s">
        <v>163</v>
      </c>
      <c r="AU207" s="156" t="s">
        <v>81</v>
      </c>
      <c r="AV207" s="13" t="s">
        <v>81</v>
      </c>
      <c r="AW207" s="13" t="s">
        <v>33</v>
      </c>
      <c r="AX207" s="13" t="s">
        <v>79</v>
      </c>
      <c r="AY207" s="156" t="s">
        <v>152</v>
      </c>
    </row>
    <row r="208" spans="2:65" s="1" customFormat="1" ht="16.5" customHeight="1" x14ac:dyDescent="0.2">
      <c r="B208" s="32"/>
      <c r="C208" s="169" t="s">
        <v>314</v>
      </c>
      <c r="D208" s="169" t="s">
        <v>228</v>
      </c>
      <c r="E208" s="170" t="s">
        <v>286</v>
      </c>
      <c r="F208" s="171" t="s">
        <v>287</v>
      </c>
      <c r="G208" s="172" t="s">
        <v>231</v>
      </c>
      <c r="H208" s="173">
        <v>3.6</v>
      </c>
      <c r="I208" s="174"/>
      <c r="J208" s="175">
        <f>ROUND(I208*H208,2)</f>
        <v>0</v>
      </c>
      <c r="K208" s="171" t="s">
        <v>158</v>
      </c>
      <c r="L208" s="176"/>
      <c r="M208" s="177" t="s">
        <v>19</v>
      </c>
      <c r="N208" s="178" t="s">
        <v>43</v>
      </c>
      <c r="P208" s="140">
        <f>O208*H208</f>
        <v>0</v>
      </c>
      <c r="Q208" s="140">
        <v>1</v>
      </c>
      <c r="R208" s="140">
        <f>Q208*H208</f>
        <v>3.6</v>
      </c>
      <c r="S208" s="140">
        <v>0</v>
      </c>
      <c r="T208" s="141">
        <f>S208*H208</f>
        <v>0</v>
      </c>
      <c r="AR208" s="142" t="s">
        <v>208</v>
      </c>
      <c r="AT208" s="142" t="s">
        <v>228</v>
      </c>
      <c r="AU208" s="142" t="s">
        <v>81</v>
      </c>
      <c r="AY208" s="17" t="s">
        <v>152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7" t="s">
        <v>79</v>
      </c>
      <c r="BK208" s="143">
        <f>ROUND(I208*H208,2)</f>
        <v>0</v>
      </c>
      <c r="BL208" s="17" t="s">
        <v>159</v>
      </c>
      <c r="BM208" s="142" t="s">
        <v>692</v>
      </c>
    </row>
    <row r="209" spans="2:65" s="13" customFormat="1" x14ac:dyDescent="0.2">
      <c r="B209" s="155"/>
      <c r="D209" s="149" t="s">
        <v>163</v>
      </c>
      <c r="E209" s="156" t="s">
        <v>19</v>
      </c>
      <c r="F209" s="157" t="s">
        <v>842</v>
      </c>
      <c r="H209" s="158">
        <v>3.6</v>
      </c>
      <c r="I209" s="159"/>
      <c r="L209" s="155"/>
      <c r="M209" s="160"/>
      <c r="T209" s="161"/>
      <c r="AT209" s="156" t="s">
        <v>163</v>
      </c>
      <c r="AU209" s="156" t="s">
        <v>81</v>
      </c>
      <c r="AV209" s="13" t="s">
        <v>81</v>
      </c>
      <c r="AW209" s="13" t="s">
        <v>33</v>
      </c>
      <c r="AX209" s="13" t="s">
        <v>79</v>
      </c>
      <c r="AY209" s="156" t="s">
        <v>152</v>
      </c>
    </row>
    <row r="210" spans="2:65" s="11" customFormat="1" ht="22.9" customHeight="1" x14ac:dyDescent="0.2">
      <c r="B210" s="119"/>
      <c r="D210" s="120" t="s">
        <v>71</v>
      </c>
      <c r="E210" s="129" t="s">
        <v>81</v>
      </c>
      <c r="F210" s="129" t="s">
        <v>290</v>
      </c>
      <c r="I210" s="122"/>
      <c r="J210" s="130">
        <f>BK210</f>
        <v>0</v>
      </c>
      <c r="L210" s="119"/>
      <c r="M210" s="124"/>
      <c r="P210" s="125">
        <f>SUM(P211:P219)</f>
        <v>0</v>
      </c>
      <c r="R210" s="125">
        <f>SUM(R211:R219)</f>
        <v>10.12797479</v>
      </c>
      <c r="T210" s="126">
        <f>SUM(T211:T219)</f>
        <v>0</v>
      </c>
      <c r="AR210" s="120" t="s">
        <v>79</v>
      </c>
      <c r="AT210" s="127" t="s">
        <v>71</v>
      </c>
      <c r="AU210" s="127" t="s">
        <v>79</v>
      </c>
      <c r="AY210" s="120" t="s">
        <v>152</v>
      </c>
      <c r="BK210" s="128">
        <f>SUM(BK211:BK219)</f>
        <v>0</v>
      </c>
    </row>
    <row r="211" spans="2:65" s="1" customFormat="1" ht="16.5" customHeight="1" x14ac:dyDescent="0.2">
      <c r="B211" s="32"/>
      <c r="C211" s="131" t="s">
        <v>321</v>
      </c>
      <c r="D211" s="131" t="s">
        <v>154</v>
      </c>
      <c r="E211" s="132" t="s">
        <v>291</v>
      </c>
      <c r="F211" s="133" t="s">
        <v>292</v>
      </c>
      <c r="G211" s="134" t="s">
        <v>186</v>
      </c>
      <c r="H211" s="135">
        <v>1.036</v>
      </c>
      <c r="I211" s="136"/>
      <c r="J211" s="137">
        <f>ROUND(I211*H211,2)</f>
        <v>0</v>
      </c>
      <c r="K211" s="133" t="s">
        <v>158</v>
      </c>
      <c r="L211" s="32"/>
      <c r="M211" s="138" t="s">
        <v>19</v>
      </c>
      <c r="N211" s="139" t="s">
        <v>43</v>
      </c>
      <c r="P211" s="140">
        <f>O211*H211</f>
        <v>0</v>
      </c>
      <c r="Q211" s="140">
        <v>2.16</v>
      </c>
      <c r="R211" s="140">
        <f>Q211*H211</f>
        <v>2.2377600000000002</v>
      </c>
      <c r="S211" s="140">
        <v>0</v>
      </c>
      <c r="T211" s="141">
        <f>S211*H211</f>
        <v>0</v>
      </c>
      <c r="AR211" s="142" t="s">
        <v>159</v>
      </c>
      <c r="AT211" s="142" t="s">
        <v>154</v>
      </c>
      <c r="AU211" s="142" t="s">
        <v>81</v>
      </c>
      <c r="AY211" s="17" t="s">
        <v>152</v>
      </c>
      <c r="BE211" s="143">
        <f>IF(N211="základní",J211,0)</f>
        <v>0</v>
      </c>
      <c r="BF211" s="143">
        <f>IF(N211="snížená",J211,0)</f>
        <v>0</v>
      </c>
      <c r="BG211" s="143">
        <f>IF(N211="zákl. přenesená",J211,0)</f>
        <v>0</v>
      </c>
      <c r="BH211" s="143">
        <f>IF(N211="sníž. přenesená",J211,0)</f>
        <v>0</v>
      </c>
      <c r="BI211" s="143">
        <f>IF(N211="nulová",J211,0)</f>
        <v>0</v>
      </c>
      <c r="BJ211" s="17" t="s">
        <v>79</v>
      </c>
      <c r="BK211" s="143">
        <f>ROUND(I211*H211,2)</f>
        <v>0</v>
      </c>
      <c r="BL211" s="17" t="s">
        <v>159</v>
      </c>
      <c r="BM211" s="142" t="s">
        <v>694</v>
      </c>
    </row>
    <row r="212" spans="2:65" s="1" customFormat="1" x14ac:dyDescent="0.2">
      <c r="B212" s="32"/>
      <c r="D212" s="144" t="s">
        <v>161</v>
      </c>
      <c r="F212" s="145" t="s">
        <v>294</v>
      </c>
      <c r="I212" s="146"/>
      <c r="L212" s="32"/>
      <c r="M212" s="147"/>
      <c r="T212" s="53"/>
      <c r="AT212" s="17" t="s">
        <v>161</v>
      </c>
      <c r="AU212" s="17" t="s">
        <v>81</v>
      </c>
    </row>
    <row r="213" spans="2:65" s="13" customFormat="1" x14ac:dyDescent="0.2">
      <c r="B213" s="155"/>
      <c r="D213" s="149" t="s">
        <v>163</v>
      </c>
      <c r="E213" s="156" t="s">
        <v>19</v>
      </c>
      <c r="F213" s="157" t="s">
        <v>843</v>
      </c>
      <c r="H213" s="158">
        <v>1.036</v>
      </c>
      <c r="I213" s="159"/>
      <c r="L213" s="155"/>
      <c r="M213" s="160"/>
      <c r="T213" s="161"/>
      <c r="AT213" s="156" t="s">
        <v>163</v>
      </c>
      <c r="AU213" s="156" t="s">
        <v>81</v>
      </c>
      <c r="AV213" s="13" t="s">
        <v>81</v>
      </c>
      <c r="AW213" s="13" t="s">
        <v>33</v>
      </c>
      <c r="AX213" s="13" t="s">
        <v>79</v>
      </c>
      <c r="AY213" s="156" t="s">
        <v>152</v>
      </c>
    </row>
    <row r="214" spans="2:65" s="1" customFormat="1" ht="21.75" customHeight="1" x14ac:dyDescent="0.2">
      <c r="B214" s="32"/>
      <c r="C214" s="131" t="s">
        <v>326</v>
      </c>
      <c r="D214" s="131" t="s">
        <v>154</v>
      </c>
      <c r="E214" s="132" t="s">
        <v>297</v>
      </c>
      <c r="F214" s="133" t="s">
        <v>298</v>
      </c>
      <c r="G214" s="134" t="s">
        <v>186</v>
      </c>
      <c r="H214" s="135">
        <v>3.1070000000000002</v>
      </c>
      <c r="I214" s="136"/>
      <c r="J214" s="137">
        <f>ROUND(I214*H214,2)</f>
        <v>0</v>
      </c>
      <c r="K214" s="133" t="s">
        <v>158</v>
      </c>
      <c r="L214" s="32"/>
      <c r="M214" s="138" t="s">
        <v>19</v>
      </c>
      <c r="N214" s="139" t="s">
        <v>43</v>
      </c>
      <c r="P214" s="140">
        <f>O214*H214</f>
        <v>0</v>
      </c>
      <c r="Q214" s="140">
        <v>2.5018699999999998</v>
      </c>
      <c r="R214" s="140">
        <f>Q214*H214</f>
        <v>7.7733100899999998</v>
      </c>
      <c r="S214" s="140">
        <v>0</v>
      </c>
      <c r="T214" s="141">
        <f>S214*H214</f>
        <v>0</v>
      </c>
      <c r="AR214" s="142" t="s">
        <v>159</v>
      </c>
      <c r="AT214" s="142" t="s">
        <v>154</v>
      </c>
      <c r="AU214" s="142" t="s">
        <v>81</v>
      </c>
      <c r="AY214" s="17" t="s">
        <v>152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7" t="s">
        <v>79</v>
      </c>
      <c r="BK214" s="143">
        <f>ROUND(I214*H214,2)</f>
        <v>0</v>
      </c>
      <c r="BL214" s="17" t="s">
        <v>159</v>
      </c>
      <c r="BM214" s="142" t="s">
        <v>695</v>
      </c>
    </row>
    <row r="215" spans="2:65" s="1" customFormat="1" x14ac:dyDescent="0.2">
      <c r="B215" s="32"/>
      <c r="D215" s="144" t="s">
        <v>161</v>
      </c>
      <c r="F215" s="145" t="s">
        <v>300</v>
      </c>
      <c r="I215" s="146"/>
      <c r="L215" s="32"/>
      <c r="M215" s="147"/>
      <c r="T215" s="53"/>
      <c r="AT215" s="17" t="s">
        <v>161</v>
      </c>
      <c r="AU215" s="17" t="s">
        <v>81</v>
      </c>
    </row>
    <row r="216" spans="2:65" s="13" customFormat="1" x14ac:dyDescent="0.2">
      <c r="B216" s="155"/>
      <c r="D216" s="149" t="s">
        <v>163</v>
      </c>
      <c r="E216" s="156" t="s">
        <v>19</v>
      </c>
      <c r="F216" s="157" t="s">
        <v>844</v>
      </c>
      <c r="H216" s="158">
        <v>3.1070000000000002</v>
      </c>
      <c r="I216" s="159"/>
      <c r="L216" s="155"/>
      <c r="M216" s="160"/>
      <c r="T216" s="161"/>
      <c r="AT216" s="156" t="s">
        <v>163</v>
      </c>
      <c r="AU216" s="156" t="s">
        <v>81</v>
      </c>
      <c r="AV216" s="13" t="s">
        <v>81</v>
      </c>
      <c r="AW216" s="13" t="s">
        <v>33</v>
      </c>
      <c r="AX216" s="13" t="s">
        <v>79</v>
      </c>
      <c r="AY216" s="156" t="s">
        <v>152</v>
      </c>
    </row>
    <row r="217" spans="2:65" s="1" customFormat="1" ht="16.5" customHeight="1" x14ac:dyDescent="0.2">
      <c r="B217" s="32"/>
      <c r="C217" s="131" t="s">
        <v>331</v>
      </c>
      <c r="D217" s="131" t="s">
        <v>154</v>
      </c>
      <c r="E217" s="132" t="s">
        <v>303</v>
      </c>
      <c r="F217" s="133" t="s">
        <v>304</v>
      </c>
      <c r="G217" s="134" t="s">
        <v>231</v>
      </c>
      <c r="H217" s="135">
        <v>0.11</v>
      </c>
      <c r="I217" s="136"/>
      <c r="J217" s="137">
        <f>ROUND(I217*H217,2)</f>
        <v>0</v>
      </c>
      <c r="K217" s="133" t="s">
        <v>158</v>
      </c>
      <c r="L217" s="32"/>
      <c r="M217" s="138" t="s">
        <v>19</v>
      </c>
      <c r="N217" s="139" t="s">
        <v>43</v>
      </c>
      <c r="P217" s="140">
        <f>O217*H217</f>
        <v>0</v>
      </c>
      <c r="Q217" s="140">
        <v>1.06277</v>
      </c>
      <c r="R217" s="140">
        <f>Q217*H217</f>
        <v>0.1169047</v>
      </c>
      <c r="S217" s="140">
        <v>0</v>
      </c>
      <c r="T217" s="141">
        <f>S217*H217</f>
        <v>0</v>
      </c>
      <c r="AR217" s="142" t="s">
        <v>159</v>
      </c>
      <c r="AT217" s="142" t="s">
        <v>154</v>
      </c>
      <c r="AU217" s="142" t="s">
        <v>81</v>
      </c>
      <c r="AY217" s="17" t="s">
        <v>152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7" t="s">
        <v>79</v>
      </c>
      <c r="BK217" s="143">
        <f>ROUND(I217*H217,2)</f>
        <v>0</v>
      </c>
      <c r="BL217" s="17" t="s">
        <v>159</v>
      </c>
      <c r="BM217" s="142" t="s">
        <v>696</v>
      </c>
    </row>
    <row r="218" spans="2:65" s="1" customFormat="1" x14ac:dyDescent="0.2">
      <c r="B218" s="32"/>
      <c r="D218" s="144" t="s">
        <v>161</v>
      </c>
      <c r="F218" s="145" t="s">
        <v>306</v>
      </c>
      <c r="I218" s="146"/>
      <c r="L218" s="32"/>
      <c r="M218" s="147"/>
      <c r="T218" s="53"/>
      <c r="AT218" s="17" t="s">
        <v>161</v>
      </c>
      <c r="AU218" s="17" t="s">
        <v>81</v>
      </c>
    </row>
    <row r="219" spans="2:65" s="13" customFormat="1" x14ac:dyDescent="0.2">
      <c r="B219" s="155"/>
      <c r="D219" s="149" t="s">
        <v>163</v>
      </c>
      <c r="E219" s="156" t="s">
        <v>19</v>
      </c>
      <c r="F219" s="157" t="s">
        <v>845</v>
      </c>
      <c r="H219" s="158">
        <v>0.11</v>
      </c>
      <c r="I219" s="159"/>
      <c r="L219" s="155"/>
      <c r="M219" s="160"/>
      <c r="T219" s="161"/>
      <c r="AT219" s="156" t="s">
        <v>163</v>
      </c>
      <c r="AU219" s="156" t="s">
        <v>81</v>
      </c>
      <c r="AV219" s="13" t="s">
        <v>81</v>
      </c>
      <c r="AW219" s="13" t="s">
        <v>33</v>
      </c>
      <c r="AX219" s="13" t="s">
        <v>79</v>
      </c>
      <c r="AY219" s="156" t="s">
        <v>152</v>
      </c>
    </row>
    <row r="220" spans="2:65" s="11" customFormat="1" ht="22.9" customHeight="1" x14ac:dyDescent="0.2">
      <c r="B220" s="119"/>
      <c r="D220" s="120" t="s">
        <v>71</v>
      </c>
      <c r="E220" s="129" t="s">
        <v>183</v>
      </c>
      <c r="F220" s="129" t="s">
        <v>308</v>
      </c>
      <c r="I220" s="122"/>
      <c r="J220" s="130">
        <f>BK220</f>
        <v>0</v>
      </c>
      <c r="L220" s="119"/>
      <c r="M220" s="124"/>
      <c r="P220" s="125">
        <f>SUM(P221:P257)</f>
        <v>0</v>
      </c>
      <c r="R220" s="125">
        <f>SUM(R221:R257)</f>
        <v>10.835639999999998</v>
      </c>
      <c r="T220" s="126">
        <f>SUM(T221:T257)</f>
        <v>0</v>
      </c>
      <c r="AR220" s="120" t="s">
        <v>79</v>
      </c>
      <c r="AT220" s="127" t="s">
        <v>71</v>
      </c>
      <c r="AU220" s="127" t="s">
        <v>79</v>
      </c>
      <c r="AY220" s="120" t="s">
        <v>152</v>
      </c>
      <c r="BK220" s="128">
        <f>SUM(BK221:BK257)</f>
        <v>0</v>
      </c>
    </row>
    <row r="221" spans="2:65" s="1" customFormat="1" ht="21.75" customHeight="1" x14ac:dyDescent="0.2">
      <c r="B221" s="32"/>
      <c r="C221" s="131" t="s">
        <v>336</v>
      </c>
      <c r="D221" s="131" t="s">
        <v>154</v>
      </c>
      <c r="E221" s="132" t="s">
        <v>583</v>
      </c>
      <c r="F221" s="133" t="s">
        <v>584</v>
      </c>
      <c r="G221" s="134" t="s">
        <v>157</v>
      </c>
      <c r="H221" s="135">
        <v>27</v>
      </c>
      <c r="I221" s="136"/>
      <c r="J221" s="137">
        <f>ROUND(I221*H221,2)</f>
        <v>0</v>
      </c>
      <c r="K221" s="133" t="s">
        <v>158</v>
      </c>
      <c r="L221" s="32"/>
      <c r="M221" s="138" t="s">
        <v>19</v>
      </c>
      <c r="N221" s="139" t="s">
        <v>43</v>
      </c>
      <c r="P221" s="140">
        <f>O221*H221</f>
        <v>0</v>
      </c>
      <c r="Q221" s="140">
        <v>0</v>
      </c>
      <c r="R221" s="140">
        <f>Q221*H221</f>
        <v>0</v>
      </c>
      <c r="S221" s="140">
        <v>0</v>
      </c>
      <c r="T221" s="141">
        <f>S221*H221</f>
        <v>0</v>
      </c>
      <c r="AR221" s="142" t="s">
        <v>159</v>
      </c>
      <c r="AT221" s="142" t="s">
        <v>154</v>
      </c>
      <c r="AU221" s="142" t="s">
        <v>81</v>
      </c>
      <c r="AY221" s="17" t="s">
        <v>152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7" t="s">
        <v>79</v>
      </c>
      <c r="BK221" s="143">
        <f>ROUND(I221*H221,2)</f>
        <v>0</v>
      </c>
      <c r="BL221" s="17" t="s">
        <v>159</v>
      </c>
      <c r="BM221" s="142" t="s">
        <v>697</v>
      </c>
    </row>
    <row r="222" spans="2:65" s="1" customFormat="1" x14ac:dyDescent="0.2">
      <c r="B222" s="32"/>
      <c r="D222" s="144" t="s">
        <v>161</v>
      </c>
      <c r="F222" s="145" t="s">
        <v>586</v>
      </c>
      <c r="I222" s="146"/>
      <c r="L222" s="32"/>
      <c r="M222" s="147"/>
      <c r="T222" s="53"/>
      <c r="AT222" s="17" t="s">
        <v>161</v>
      </c>
      <c r="AU222" s="17" t="s">
        <v>81</v>
      </c>
    </row>
    <row r="223" spans="2:65" s="12" customFormat="1" x14ac:dyDescent="0.2">
      <c r="B223" s="148"/>
      <c r="D223" s="149" t="s">
        <v>163</v>
      </c>
      <c r="E223" s="150" t="s">
        <v>19</v>
      </c>
      <c r="F223" s="151" t="s">
        <v>534</v>
      </c>
      <c r="H223" s="150" t="s">
        <v>19</v>
      </c>
      <c r="I223" s="152"/>
      <c r="L223" s="148"/>
      <c r="M223" s="153"/>
      <c r="T223" s="154"/>
      <c r="AT223" s="150" t="s">
        <v>163</v>
      </c>
      <c r="AU223" s="150" t="s">
        <v>81</v>
      </c>
      <c r="AV223" s="12" t="s">
        <v>79</v>
      </c>
      <c r="AW223" s="12" t="s">
        <v>33</v>
      </c>
      <c r="AX223" s="12" t="s">
        <v>72</v>
      </c>
      <c r="AY223" s="150" t="s">
        <v>152</v>
      </c>
    </row>
    <row r="224" spans="2:65" s="13" customFormat="1" x14ac:dyDescent="0.2">
      <c r="B224" s="155"/>
      <c r="D224" s="149" t="s">
        <v>163</v>
      </c>
      <c r="E224" s="156" t="s">
        <v>19</v>
      </c>
      <c r="F224" s="157" t="s">
        <v>326</v>
      </c>
      <c r="H224" s="158">
        <v>27</v>
      </c>
      <c r="I224" s="159"/>
      <c r="L224" s="155"/>
      <c r="M224" s="160"/>
      <c r="T224" s="161"/>
      <c r="AT224" s="156" t="s">
        <v>163</v>
      </c>
      <c r="AU224" s="156" t="s">
        <v>81</v>
      </c>
      <c r="AV224" s="13" t="s">
        <v>81</v>
      </c>
      <c r="AW224" s="13" t="s">
        <v>33</v>
      </c>
      <c r="AX224" s="13" t="s">
        <v>79</v>
      </c>
      <c r="AY224" s="156" t="s">
        <v>152</v>
      </c>
    </row>
    <row r="225" spans="2:65" s="1" customFormat="1" ht="21.75" customHeight="1" x14ac:dyDescent="0.2">
      <c r="B225" s="32"/>
      <c r="C225" s="131" t="s">
        <v>342</v>
      </c>
      <c r="D225" s="131" t="s">
        <v>154</v>
      </c>
      <c r="E225" s="132" t="s">
        <v>588</v>
      </c>
      <c r="F225" s="133" t="s">
        <v>589</v>
      </c>
      <c r="G225" s="134" t="s">
        <v>157</v>
      </c>
      <c r="H225" s="135">
        <v>27</v>
      </c>
      <c r="I225" s="136"/>
      <c r="J225" s="137">
        <f>ROUND(I225*H225,2)</f>
        <v>0</v>
      </c>
      <c r="K225" s="133" t="s">
        <v>158</v>
      </c>
      <c r="L225" s="32"/>
      <c r="M225" s="138" t="s">
        <v>19</v>
      </c>
      <c r="N225" s="139" t="s">
        <v>43</v>
      </c>
      <c r="P225" s="140">
        <f>O225*H225</f>
        <v>0</v>
      </c>
      <c r="Q225" s="140">
        <v>0</v>
      </c>
      <c r="R225" s="140">
        <f>Q225*H225</f>
        <v>0</v>
      </c>
      <c r="S225" s="140">
        <v>0</v>
      </c>
      <c r="T225" s="141">
        <f>S225*H225</f>
        <v>0</v>
      </c>
      <c r="AR225" s="142" t="s">
        <v>159</v>
      </c>
      <c r="AT225" s="142" t="s">
        <v>154</v>
      </c>
      <c r="AU225" s="142" t="s">
        <v>81</v>
      </c>
      <c r="AY225" s="17" t="s">
        <v>152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7" t="s">
        <v>79</v>
      </c>
      <c r="BK225" s="143">
        <f>ROUND(I225*H225,2)</f>
        <v>0</v>
      </c>
      <c r="BL225" s="17" t="s">
        <v>159</v>
      </c>
      <c r="BM225" s="142" t="s">
        <v>698</v>
      </c>
    </row>
    <row r="226" spans="2:65" s="1" customFormat="1" x14ac:dyDescent="0.2">
      <c r="B226" s="32"/>
      <c r="D226" s="144" t="s">
        <v>161</v>
      </c>
      <c r="F226" s="145" t="s">
        <v>591</v>
      </c>
      <c r="I226" s="146"/>
      <c r="L226" s="32"/>
      <c r="M226" s="147"/>
      <c r="T226" s="53"/>
      <c r="AT226" s="17" t="s">
        <v>161</v>
      </c>
      <c r="AU226" s="17" t="s">
        <v>81</v>
      </c>
    </row>
    <row r="227" spans="2:65" s="12" customFormat="1" x14ac:dyDescent="0.2">
      <c r="B227" s="148"/>
      <c r="D227" s="149" t="s">
        <v>163</v>
      </c>
      <c r="E227" s="150" t="s">
        <v>19</v>
      </c>
      <c r="F227" s="151" t="s">
        <v>534</v>
      </c>
      <c r="H227" s="150" t="s">
        <v>19</v>
      </c>
      <c r="I227" s="152"/>
      <c r="L227" s="148"/>
      <c r="M227" s="153"/>
      <c r="T227" s="154"/>
      <c r="AT227" s="150" t="s">
        <v>163</v>
      </c>
      <c r="AU227" s="150" t="s">
        <v>81</v>
      </c>
      <c r="AV227" s="12" t="s">
        <v>79</v>
      </c>
      <c r="AW227" s="12" t="s">
        <v>33</v>
      </c>
      <c r="AX227" s="12" t="s">
        <v>72</v>
      </c>
      <c r="AY227" s="150" t="s">
        <v>152</v>
      </c>
    </row>
    <row r="228" spans="2:65" s="13" customFormat="1" x14ac:dyDescent="0.2">
      <c r="B228" s="155"/>
      <c r="D228" s="149" t="s">
        <v>163</v>
      </c>
      <c r="E228" s="156" t="s">
        <v>19</v>
      </c>
      <c r="F228" s="157" t="s">
        <v>326</v>
      </c>
      <c r="H228" s="158">
        <v>27</v>
      </c>
      <c r="I228" s="159"/>
      <c r="L228" s="155"/>
      <c r="M228" s="160"/>
      <c r="T228" s="161"/>
      <c r="AT228" s="156" t="s">
        <v>163</v>
      </c>
      <c r="AU228" s="156" t="s">
        <v>81</v>
      </c>
      <c r="AV228" s="13" t="s">
        <v>81</v>
      </c>
      <c r="AW228" s="13" t="s">
        <v>33</v>
      </c>
      <c r="AX228" s="13" t="s">
        <v>79</v>
      </c>
      <c r="AY228" s="156" t="s">
        <v>152</v>
      </c>
    </row>
    <row r="229" spans="2:65" s="1" customFormat="1" ht="21.75" customHeight="1" x14ac:dyDescent="0.2">
      <c r="B229" s="32"/>
      <c r="C229" s="131" t="s">
        <v>347</v>
      </c>
      <c r="D229" s="131" t="s">
        <v>154</v>
      </c>
      <c r="E229" s="132" t="s">
        <v>310</v>
      </c>
      <c r="F229" s="133" t="s">
        <v>311</v>
      </c>
      <c r="G229" s="134" t="s">
        <v>157</v>
      </c>
      <c r="H229" s="135">
        <v>13</v>
      </c>
      <c r="I229" s="136"/>
      <c r="J229" s="137">
        <f>ROUND(I229*H229,2)</f>
        <v>0</v>
      </c>
      <c r="K229" s="133" t="s">
        <v>158</v>
      </c>
      <c r="L229" s="32"/>
      <c r="M229" s="138" t="s">
        <v>19</v>
      </c>
      <c r="N229" s="139" t="s">
        <v>43</v>
      </c>
      <c r="P229" s="140">
        <f>O229*H229</f>
        <v>0</v>
      </c>
      <c r="Q229" s="140">
        <v>0</v>
      </c>
      <c r="R229" s="140">
        <f>Q229*H229</f>
        <v>0</v>
      </c>
      <c r="S229" s="140">
        <v>0</v>
      </c>
      <c r="T229" s="141">
        <f>S229*H229</f>
        <v>0</v>
      </c>
      <c r="AR229" s="142" t="s">
        <v>159</v>
      </c>
      <c r="AT229" s="142" t="s">
        <v>154</v>
      </c>
      <c r="AU229" s="142" t="s">
        <v>81</v>
      </c>
      <c r="AY229" s="17" t="s">
        <v>152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7" t="s">
        <v>79</v>
      </c>
      <c r="BK229" s="143">
        <f>ROUND(I229*H229,2)</f>
        <v>0</v>
      </c>
      <c r="BL229" s="17" t="s">
        <v>159</v>
      </c>
      <c r="BM229" s="142" t="s">
        <v>699</v>
      </c>
    </row>
    <row r="230" spans="2:65" s="1" customFormat="1" x14ac:dyDescent="0.2">
      <c r="B230" s="32"/>
      <c r="D230" s="144" t="s">
        <v>161</v>
      </c>
      <c r="F230" s="145" t="s">
        <v>313</v>
      </c>
      <c r="I230" s="146"/>
      <c r="L230" s="32"/>
      <c r="M230" s="147"/>
      <c r="T230" s="53"/>
      <c r="AT230" s="17" t="s">
        <v>161</v>
      </c>
      <c r="AU230" s="17" t="s">
        <v>81</v>
      </c>
    </row>
    <row r="231" spans="2:65" s="12" customFormat="1" x14ac:dyDescent="0.2">
      <c r="B231" s="148"/>
      <c r="D231" s="149" t="s">
        <v>163</v>
      </c>
      <c r="E231" s="150" t="s">
        <v>19</v>
      </c>
      <c r="F231" s="151" t="s">
        <v>189</v>
      </c>
      <c r="H231" s="150" t="s">
        <v>19</v>
      </c>
      <c r="I231" s="152"/>
      <c r="L231" s="148"/>
      <c r="M231" s="153"/>
      <c r="T231" s="154"/>
      <c r="AT231" s="150" t="s">
        <v>163</v>
      </c>
      <c r="AU231" s="150" t="s">
        <v>81</v>
      </c>
      <c r="AV231" s="12" t="s">
        <v>79</v>
      </c>
      <c r="AW231" s="12" t="s">
        <v>33</v>
      </c>
      <c r="AX231" s="12" t="s">
        <v>72</v>
      </c>
      <c r="AY231" s="150" t="s">
        <v>152</v>
      </c>
    </row>
    <row r="232" spans="2:65" s="13" customFormat="1" x14ac:dyDescent="0.2">
      <c r="B232" s="155"/>
      <c r="D232" s="149" t="s">
        <v>163</v>
      </c>
      <c r="E232" s="156" t="s">
        <v>19</v>
      </c>
      <c r="F232" s="157" t="s">
        <v>239</v>
      </c>
      <c r="H232" s="158">
        <v>13</v>
      </c>
      <c r="I232" s="159"/>
      <c r="L232" s="155"/>
      <c r="M232" s="160"/>
      <c r="T232" s="161"/>
      <c r="AT232" s="156" t="s">
        <v>163</v>
      </c>
      <c r="AU232" s="156" t="s">
        <v>81</v>
      </c>
      <c r="AV232" s="13" t="s">
        <v>81</v>
      </c>
      <c r="AW232" s="13" t="s">
        <v>33</v>
      </c>
      <c r="AX232" s="13" t="s">
        <v>79</v>
      </c>
      <c r="AY232" s="156" t="s">
        <v>152</v>
      </c>
    </row>
    <row r="233" spans="2:65" s="1" customFormat="1" ht="24.2" customHeight="1" x14ac:dyDescent="0.2">
      <c r="B233" s="32"/>
      <c r="C233" s="131" t="s">
        <v>264</v>
      </c>
      <c r="D233" s="131" t="s">
        <v>154</v>
      </c>
      <c r="E233" s="132" t="s">
        <v>315</v>
      </c>
      <c r="F233" s="133" t="s">
        <v>316</v>
      </c>
      <c r="G233" s="134" t="s">
        <v>157</v>
      </c>
      <c r="H233" s="135">
        <v>9.5</v>
      </c>
      <c r="I233" s="136"/>
      <c r="J233" s="137">
        <f>ROUND(I233*H233,2)</f>
        <v>0</v>
      </c>
      <c r="K233" s="133" t="s">
        <v>158</v>
      </c>
      <c r="L233" s="32"/>
      <c r="M233" s="138" t="s">
        <v>19</v>
      </c>
      <c r="N233" s="139" t="s">
        <v>43</v>
      </c>
      <c r="P233" s="140">
        <f>O233*H233</f>
        <v>0</v>
      </c>
      <c r="Q233" s="140">
        <v>0</v>
      </c>
      <c r="R233" s="140">
        <f>Q233*H233</f>
        <v>0</v>
      </c>
      <c r="S233" s="140">
        <v>0</v>
      </c>
      <c r="T233" s="141">
        <f>S233*H233</f>
        <v>0</v>
      </c>
      <c r="AR233" s="142" t="s">
        <v>159</v>
      </c>
      <c r="AT233" s="142" t="s">
        <v>154</v>
      </c>
      <c r="AU233" s="142" t="s">
        <v>81</v>
      </c>
      <c r="AY233" s="17" t="s">
        <v>152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7" t="s">
        <v>79</v>
      </c>
      <c r="BK233" s="143">
        <f>ROUND(I233*H233,2)</f>
        <v>0</v>
      </c>
      <c r="BL233" s="17" t="s">
        <v>159</v>
      </c>
      <c r="BM233" s="142" t="s">
        <v>700</v>
      </c>
    </row>
    <row r="234" spans="2:65" s="1" customFormat="1" x14ac:dyDescent="0.2">
      <c r="B234" s="32"/>
      <c r="D234" s="144" t="s">
        <v>161</v>
      </c>
      <c r="F234" s="145" t="s">
        <v>318</v>
      </c>
      <c r="I234" s="146"/>
      <c r="L234" s="32"/>
      <c r="M234" s="147"/>
      <c r="T234" s="53"/>
      <c r="AT234" s="17" t="s">
        <v>161</v>
      </c>
      <c r="AU234" s="17" t="s">
        <v>81</v>
      </c>
    </row>
    <row r="235" spans="2:65" s="12" customFormat="1" x14ac:dyDescent="0.2">
      <c r="B235" s="148"/>
      <c r="D235" s="149" t="s">
        <v>163</v>
      </c>
      <c r="E235" s="150" t="s">
        <v>19</v>
      </c>
      <c r="F235" s="151" t="s">
        <v>319</v>
      </c>
      <c r="H235" s="150" t="s">
        <v>19</v>
      </c>
      <c r="I235" s="152"/>
      <c r="L235" s="148"/>
      <c r="M235" s="153"/>
      <c r="T235" s="154"/>
      <c r="AT235" s="150" t="s">
        <v>163</v>
      </c>
      <c r="AU235" s="150" t="s">
        <v>81</v>
      </c>
      <c r="AV235" s="12" t="s">
        <v>79</v>
      </c>
      <c r="AW235" s="12" t="s">
        <v>33</v>
      </c>
      <c r="AX235" s="12" t="s">
        <v>72</v>
      </c>
      <c r="AY235" s="150" t="s">
        <v>152</v>
      </c>
    </row>
    <row r="236" spans="2:65" s="13" customFormat="1" x14ac:dyDescent="0.2">
      <c r="B236" s="155"/>
      <c r="D236" s="149" t="s">
        <v>163</v>
      </c>
      <c r="E236" s="156" t="s">
        <v>19</v>
      </c>
      <c r="F236" s="157" t="s">
        <v>773</v>
      </c>
      <c r="H236" s="158">
        <v>9.5</v>
      </c>
      <c r="I236" s="159"/>
      <c r="L236" s="155"/>
      <c r="M236" s="160"/>
      <c r="T236" s="161"/>
      <c r="AT236" s="156" t="s">
        <v>163</v>
      </c>
      <c r="AU236" s="156" t="s">
        <v>81</v>
      </c>
      <c r="AV236" s="13" t="s">
        <v>81</v>
      </c>
      <c r="AW236" s="13" t="s">
        <v>33</v>
      </c>
      <c r="AX236" s="13" t="s">
        <v>79</v>
      </c>
      <c r="AY236" s="156" t="s">
        <v>152</v>
      </c>
    </row>
    <row r="237" spans="2:65" s="1" customFormat="1" ht="16.5" customHeight="1" x14ac:dyDescent="0.2">
      <c r="B237" s="32"/>
      <c r="C237" s="131" t="s">
        <v>359</v>
      </c>
      <c r="D237" s="131" t="s">
        <v>154</v>
      </c>
      <c r="E237" s="132" t="s">
        <v>322</v>
      </c>
      <c r="F237" s="133" t="s">
        <v>323</v>
      </c>
      <c r="G237" s="134" t="s">
        <v>157</v>
      </c>
      <c r="H237" s="135">
        <v>9.5</v>
      </c>
      <c r="I237" s="136"/>
      <c r="J237" s="137">
        <f>ROUND(I237*H237,2)</f>
        <v>0</v>
      </c>
      <c r="K237" s="133" t="s">
        <v>158</v>
      </c>
      <c r="L237" s="32"/>
      <c r="M237" s="138" t="s">
        <v>19</v>
      </c>
      <c r="N237" s="139" t="s">
        <v>43</v>
      </c>
      <c r="P237" s="140">
        <f>O237*H237</f>
        <v>0</v>
      </c>
      <c r="Q237" s="140">
        <v>0</v>
      </c>
      <c r="R237" s="140">
        <f>Q237*H237</f>
        <v>0</v>
      </c>
      <c r="S237" s="140">
        <v>0</v>
      </c>
      <c r="T237" s="141">
        <f>S237*H237</f>
        <v>0</v>
      </c>
      <c r="AR237" s="142" t="s">
        <v>159</v>
      </c>
      <c r="AT237" s="142" t="s">
        <v>154</v>
      </c>
      <c r="AU237" s="142" t="s">
        <v>81</v>
      </c>
      <c r="AY237" s="17" t="s">
        <v>152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7" t="s">
        <v>79</v>
      </c>
      <c r="BK237" s="143">
        <f>ROUND(I237*H237,2)</f>
        <v>0</v>
      </c>
      <c r="BL237" s="17" t="s">
        <v>159</v>
      </c>
      <c r="BM237" s="142" t="s">
        <v>701</v>
      </c>
    </row>
    <row r="238" spans="2:65" s="1" customFormat="1" x14ac:dyDescent="0.2">
      <c r="B238" s="32"/>
      <c r="D238" s="144" t="s">
        <v>161</v>
      </c>
      <c r="F238" s="145" t="s">
        <v>325</v>
      </c>
      <c r="I238" s="146"/>
      <c r="L238" s="32"/>
      <c r="M238" s="147"/>
      <c r="T238" s="53"/>
      <c r="AT238" s="17" t="s">
        <v>161</v>
      </c>
      <c r="AU238" s="17" t="s">
        <v>81</v>
      </c>
    </row>
    <row r="239" spans="2:65" s="12" customFormat="1" x14ac:dyDescent="0.2">
      <c r="B239" s="148"/>
      <c r="D239" s="149" t="s">
        <v>163</v>
      </c>
      <c r="E239" s="150" t="s">
        <v>19</v>
      </c>
      <c r="F239" s="151" t="s">
        <v>319</v>
      </c>
      <c r="H239" s="150" t="s">
        <v>19</v>
      </c>
      <c r="I239" s="152"/>
      <c r="L239" s="148"/>
      <c r="M239" s="153"/>
      <c r="T239" s="154"/>
      <c r="AT239" s="150" t="s">
        <v>163</v>
      </c>
      <c r="AU239" s="150" t="s">
        <v>81</v>
      </c>
      <c r="AV239" s="12" t="s">
        <v>79</v>
      </c>
      <c r="AW239" s="12" t="s">
        <v>33</v>
      </c>
      <c r="AX239" s="12" t="s">
        <v>72</v>
      </c>
      <c r="AY239" s="150" t="s">
        <v>152</v>
      </c>
    </row>
    <row r="240" spans="2:65" s="13" customFormat="1" x14ac:dyDescent="0.2">
      <c r="B240" s="155"/>
      <c r="D240" s="149" t="s">
        <v>163</v>
      </c>
      <c r="E240" s="156" t="s">
        <v>19</v>
      </c>
      <c r="F240" s="157" t="s">
        <v>773</v>
      </c>
      <c r="H240" s="158">
        <v>9.5</v>
      </c>
      <c r="I240" s="159"/>
      <c r="L240" s="155"/>
      <c r="M240" s="160"/>
      <c r="T240" s="161"/>
      <c r="AT240" s="156" t="s">
        <v>163</v>
      </c>
      <c r="AU240" s="156" t="s">
        <v>81</v>
      </c>
      <c r="AV240" s="13" t="s">
        <v>81</v>
      </c>
      <c r="AW240" s="13" t="s">
        <v>33</v>
      </c>
      <c r="AX240" s="13" t="s">
        <v>79</v>
      </c>
      <c r="AY240" s="156" t="s">
        <v>152</v>
      </c>
    </row>
    <row r="241" spans="2:65" s="1" customFormat="1" ht="24.2" customHeight="1" x14ac:dyDescent="0.2">
      <c r="B241" s="32"/>
      <c r="C241" s="131" t="s">
        <v>364</v>
      </c>
      <c r="D241" s="131" t="s">
        <v>154</v>
      </c>
      <c r="E241" s="132" t="s">
        <v>327</v>
      </c>
      <c r="F241" s="133" t="s">
        <v>328</v>
      </c>
      <c r="G241" s="134" t="s">
        <v>157</v>
      </c>
      <c r="H241" s="135">
        <v>9.5</v>
      </c>
      <c r="I241" s="136"/>
      <c r="J241" s="137">
        <f>ROUND(I241*H241,2)</f>
        <v>0</v>
      </c>
      <c r="K241" s="133" t="s">
        <v>158</v>
      </c>
      <c r="L241" s="32"/>
      <c r="M241" s="138" t="s">
        <v>19</v>
      </c>
      <c r="N241" s="139" t="s">
        <v>43</v>
      </c>
      <c r="P241" s="140">
        <f>O241*H241</f>
        <v>0</v>
      </c>
      <c r="Q241" s="140">
        <v>0</v>
      </c>
      <c r="R241" s="140">
        <f>Q241*H241</f>
        <v>0</v>
      </c>
      <c r="S241" s="140">
        <v>0</v>
      </c>
      <c r="T241" s="141">
        <f>S241*H241</f>
        <v>0</v>
      </c>
      <c r="AR241" s="142" t="s">
        <v>159</v>
      </c>
      <c r="AT241" s="142" t="s">
        <v>154</v>
      </c>
      <c r="AU241" s="142" t="s">
        <v>81</v>
      </c>
      <c r="AY241" s="17" t="s">
        <v>152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7" t="s">
        <v>79</v>
      </c>
      <c r="BK241" s="143">
        <f>ROUND(I241*H241,2)</f>
        <v>0</v>
      </c>
      <c r="BL241" s="17" t="s">
        <v>159</v>
      </c>
      <c r="BM241" s="142" t="s">
        <v>702</v>
      </c>
    </row>
    <row r="242" spans="2:65" s="1" customFormat="1" x14ac:dyDescent="0.2">
      <c r="B242" s="32"/>
      <c r="D242" s="144" t="s">
        <v>161</v>
      </c>
      <c r="F242" s="145" t="s">
        <v>330</v>
      </c>
      <c r="I242" s="146"/>
      <c r="L242" s="32"/>
      <c r="M242" s="147"/>
      <c r="T242" s="53"/>
      <c r="AT242" s="17" t="s">
        <v>161</v>
      </c>
      <c r="AU242" s="17" t="s">
        <v>81</v>
      </c>
    </row>
    <row r="243" spans="2:65" s="12" customFormat="1" x14ac:dyDescent="0.2">
      <c r="B243" s="148"/>
      <c r="D243" s="149" t="s">
        <v>163</v>
      </c>
      <c r="E243" s="150" t="s">
        <v>19</v>
      </c>
      <c r="F243" s="151" t="s">
        <v>319</v>
      </c>
      <c r="H243" s="150" t="s">
        <v>19</v>
      </c>
      <c r="I243" s="152"/>
      <c r="L243" s="148"/>
      <c r="M243" s="153"/>
      <c r="T243" s="154"/>
      <c r="AT243" s="150" t="s">
        <v>163</v>
      </c>
      <c r="AU243" s="150" t="s">
        <v>81</v>
      </c>
      <c r="AV243" s="12" t="s">
        <v>79</v>
      </c>
      <c r="AW243" s="12" t="s">
        <v>33</v>
      </c>
      <c r="AX243" s="12" t="s">
        <v>72</v>
      </c>
      <c r="AY243" s="150" t="s">
        <v>152</v>
      </c>
    </row>
    <row r="244" spans="2:65" s="13" customFormat="1" x14ac:dyDescent="0.2">
      <c r="B244" s="155"/>
      <c r="D244" s="149" t="s">
        <v>163</v>
      </c>
      <c r="E244" s="156" t="s">
        <v>19</v>
      </c>
      <c r="F244" s="157" t="s">
        <v>773</v>
      </c>
      <c r="H244" s="158">
        <v>9.5</v>
      </c>
      <c r="I244" s="159"/>
      <c r="L244" s="155"/>
      <c r="M244" s="160"/>
      <c r="T244" s="161"/>
      <c r="AT244" s="156" t="s">
        <v>163</v>
      </c>
      <c r="AU244" s="156" t="s">
        <v>81</v>
      </c>
      <c r="AV244" s="13" t="s">
        <v>81</v>
      </c>
      <c r="AW244" s="13" t="s">
        <v>33</v>
      </c>
      <c r="AX244" s="13" t="s">
        <v>79</v>
      </c>
      <c r="AY244" s="156" t="s">
        <v>152</v>
      </c>
    </row>
    <row r="245" spans="2:65" s="1" customFormat="1" ht="37.9" customHeight="1" x14ac:dyDescent="0.2">
      <c r="B245" s="32"/>
      <c r="C245" s="131" t="s">
        <v>369</v>
      </c>
      <c r="D245" s="131" t="s">
        <v>154</v>
      </c>
      <c r="E245" s="132" t="s">
        <v>332</v>
      </c>
      <c r="F245" s="133" t="s">
        <v>703</v>
      </c>
      <c r="G245" s="134" t="s">
        <v>157</v>
      </c>
      <c r="H245" s="135">
        <v>13</v>
      </c>
      <c r="I245" s="136"/>
      <c r="J245" s="137">
        <f>ROUND(I245*H245,2)</f>
        <v>0</v>
      </c>
      <c r="K245" s="133" t="s">
        <v>158</v>
      </c>
      <c r="L245" s="32"/>
      <c r="M245" s="138" t="s">
        <v>19</v>
      </c>
      <c r="N245" s="139" t="s">
        <v>43</v>
      </c>
      <c r="P245" s="140">
        <f>O245*H245</f>
        <v>0</v>
      </c>
      <c r="Q245" s="140">
        <v>8.9219999999999994E-2</v>
      </c>
      <c r="R245" s="140">
        <f>Q245*H245</f>
        <v>1.1598599999999999</v>
      </c>
      <c r="S245" s="140">
        <v>0</v>
      </c>
      <c r="T245" s="141">
        <f>S245*H245</f>
        <v>0</v>
      </c>
      <c r="AR245" s="142" t="s">
        <v>159</v>
      </c>
      <c r="AT245" s="142" t="s">
        <v>154</v>
      </c>
      <c r="AU245" s="142" t="s">
        <v>81</v>
      </c>
      <c r="AY245" s="17" t="s">
        <v>152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7" t="s">
        <v>79</v>
      </c>
      <c r="BK245" s="143">
        <f>ROUND(I245*H245,2)</f>
        <v>0</v>
      </c>
      <c r="BL245" s="17" t="s">
        <v>159</v>
      </c>
      <c r="BM245" s="142" t="s">
        <v>704</v>
      </c>
    </row>
    <row r="246" spans="2:65" s="1" customFormat="1" x14ac:dyDescent="0.2">
      <c r="B246" s="32"/>
      <c r="D246" s="144" t="s">
        <v>161</v>
      </c>
      <c r="F246" s="145" t="s">
        <v>335</v>
      </c>
      <c r="I246" s="146"/>
      <c r="L246" s="32"/>
      <c r="M246" s="147"/>
      <c r="T246" s="53"/>
      <c r="AT246" s="17" t="s">
        <v>161</v>
      </c>
      <c r="AU246" s="17" t="s">
        <v>81</v>
      </c>
    </row>
    <row r="247" spans="2:65" s="12" customFormat="1" x14ac:dyDescent="0.2">
      <c r="B247" s="148"/>
      <c r="D247" s="149" t="s">
        <v>163</v>
      </c>
      <c r="E247" s="150" t="s">
        <v>19</v>
      </c>
      <c r="F247" s="151" t="s">
        <v>189</v>
      </c>
      <c r="H247" s="150" t="s">
        <v>19</v>
      </c>
      <c r="I247" s="152"/>
      <c r="L247" s="148"/>
      <c r="M247" s="153"/>
      <c r="T247" s="154"/>
      <c r="AT247" s="150" t="s">
        <v>163</v>
      </c>
      <c r="AU247" s="150" t="s">
        <v>81</v>
      </c>
      <c r="AV247" s="12" t="s">
        <v>79</v>
      </c>
      <c r="AW247" s="12" t="s">
        <v>33</v>
      </c>
      <c r="AX247" s="12" t="s">
        <v>72</v>
      </c>
      <c r="AY247" s="150" t="s">
        <v>152</v>
      </c>
    </row>
    <row r="248" spans="2:65" s="13" customFormat="1" x14ac:dyDescent="0.2">
      <c r="B248" s="155"/>
      <c r="D248" s="149" t="s">
        <v>163</v>
      </c>
      <c r="E248" s="156" t="s">
        <v>19</v>
      </c>
      <c r="F248" s="157" t="s">
        <v>239</v>
      </c>
      <c r="H248" s="158">
        <v>13</v>
      </c>
      <c r="I248" s="159"/>
      <c r="L248" s="155"/>
      <c r="M248" s="160"/>
      <c r="T248" s="161"/>
      <c r="AT248" s="156" t="s">
        <v>163</v>
      </c>
      <c r="AU248" s="156" t="s">
        <v>81</v>
      </c>
      <c r="AV248" s="13" t="s">
        <v>81</v>
      </c>
      <c r="AW248" s="13" t="s">
        <v>33</v>
      </c>
      <c r="AX248" s="13" t="s">
        <v>79</v>
      </c>
      <c r="AY248" s="156" t="s">
        <v>152</v>
      </c>
    </row>
    <row r="249" spans="2:65" s="1" customFormat="1" ht="16.5" customHeight="1" x14ac:dyDescent="0.2">
      <c r="B249" s="32"/>
      <c r="C249" s="169" t="s">
        <v>376</v>
      </c>
      <c r="D249" s="169" t="s">
        <v>228</v>
      </c>
      <c r="E249" s="170" t="s">
        <v>337</v>
      </c>
      <c r="F249" s="171" t="s">
        <v>338</v>
      </c>
      <c r="G249" s="172" t="s">
        <v>157</v>
      </c>
      <c r="H249" s="173">
        <v>13.39</v>
      </c>
      <c r="I249" s="174"/>
      <c r="J249" s="175">
        <f>ROUND(I249*H249,2)</f>
        <v>0</v>
      </c>
      <c r="K249" s="171" t="s">
        <v>158</v>
      </c>
      <c r="L249" s="176"/>
      <c r="M249" s="177" t="s">
        <v>19</v>
      </c>
      <c r="N249" s="178" t="s">
        <v>43</v>
      </c>
      <c r="P249" s="140">
        <f>O249*H249</f>
        <v>0</v>
      </c>
      <c r="Q249" s="140">
        <v>0.13200000000000001</v>
      </c>
      <c r="R249" s="140">
        <f>Q249*H249</f>
        <v>1.7674800000000002</v>
      </c>
      <c r="S249" s="140">
        <v>0</v>
      </c>
      <c r="T249" s="141">
        <f>S249*H249</f>
        <v>0</v>
      </c>
      <c r="AR249" s="142" t="s">
        <v>208</v>
      </c>
      <c r="AT249" s="142" t="s">
        <v>228</v>
      </c>
      <c r="AU249" s="142" t="s">
        <v>81</v>
      </c>
      <c r="AY249" s="17" t="s">
        <v>152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7" t="s">
        <v>79</v>
      </c>
      <c r="BK249" s="143">
        <f>ROUND(I249*H249,2)</f>
        <v>0</v>
      </c>
      <c r="BL249" s="17" t="s">
        <v>159</v>
      </c>
      <c r="BM249" s="142" t="s">
        <v>705</v>
      </c>
    </row>
    <row r="250" spans="2:65" s="13" customFormat="1" x14ac:dyDescent="0.2">
      <c r="B250" s="155"/>
      <c r="D250" s="149" t="s">
        <v>163</v>
      </c>
      <c r="F250" s="157" t="s">
        <v>846</v>
      </c>
      <c r="H250" s="158">
        <v>13.39</v>
      </c>
      <c r="I250" s="159"/>
      <c r="L250" s="155"/>
      <c r="M250" s="160"/>
      <c r="T250" s="161"/>
      <c r="AT250" s="156" t="s">
        <v>163</v>
      </c>
      <c r="AU250" s="156" t="s">
        <v>81</v>
      </c>
      <c r="AV250" s="13" t="s">
        <v>81</v>
      </c>
      <c r="AW250" s="13" t="s">
        <v>4</v>
      </c>
      <c r="AX250" s="13" t="s">
        <v>79</v>
      </c>
      <c r="AY250" s="156" t="s">
        <v>152</v>
      </c>
    </row>
    <row r="251" spans="2:65" s="1" customFormat="1" ht="37.9" customHeight="1" x14ac:dyDescent="0.2">
      <c r="B251" s="32"/>
      <c r="C251" s="131" t="s">
        <v>381</v>
      </c>
      <c r="D251" s="131" t="s">
        <v>154</v>
      </c>
      <c r="E251" s="132" t="s">
        <v>600</v>
      </c>
      <c r="F251" s="133" t="s">
        <v>707</v>
      </c>
      <c r="G251" s="134" t="s">
        <v>157</v>
      </c>
      <c r="H251" s="135">
        <v>27</v>
      </c>
      <c r="I251" s="136"/>
      <c r="J251" s="137">
        <f>ROUND(I251*H251,2)</f>
        <v>0</v>
      </c>
      <c r="K251" s="133" t="s">
        <v>158</v>
      </c>
      <c r="L251" s="32"/>
      <c r="M251" s="138" t="s">
        <v>19</v>
      </c>
      <c r="N251" s="139" t="s">
        <v>43</v>
      </c>
      <c r="P251" s="140">
        <f>O251*H251</f>
        <v>0</v>
      </c>
      <c r="Q251" s="140">
        <v>0.11162</v>
      </c>
      <c r="R251" s="140">
        <f>Q251*H251</f>
        <v>3.0137399999999999</v>
      </c>
      <c r="S251" s="140">
        <v>0</v>
      </c>
      <c r="T251" s="141">
        <f>S251*H251</f>
        <v>0</v>
      </c>
      <c r="AR251" s="142" t="s">
        <v>159</v>
      </c>
      <c r="AT251" s="142" t="s">
        <v>154</v>
      </c>
      <c r="AU251" s="142" t="s">
        <v>81</v>
      </c>
      <c r="AY251" s="17" t="s">
        <v>152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7" t="s">
        <v>79</v>
      </c>
      <c r="BK251" s="143">
        <f>ROUND(I251*H251,2)</f>
        <v>0</v>
      </c>
      <c r="BL251" s="17" t="s">
        <v>159</v>
      </c>
      <c r="BM251" s="142" t="s">
        <v>708</v>
      </c>
    </row>
    <row r="252" spans="2:65" s="1" customFormat="1" x14ac:dyDescent="0.2">
      <c r="B252" s="32"/>
      <c r="D252" s="144" t="s">
        <v>161</v>
      </c>
      <c r="F252" s="145" t="s">
        <v>603</v>
      </c>
      <c r="I252" s="146"/>
      <c r="L252" s="32"/>
      <c r="M252" s="147"/>
      <c r="T252" s="53"/>
      <c r="AT252" s="17" t="s">
        <v>161</v>
      </c>
      <c r="AU252" s="17" t="s">
        <v>81</v>
      </c>
    </row>
    <row r="253" spans="2:65" s="12" customFormat="1" x14ac:dyDescent="0.2">
      <c r="B253" s="148"/>
      <c r="D253" s="149" t="s">
        <v>163</v>
      </c>
      <c r="E253" s="150" t="s">
        <v>19</v>
      </c>
      <c r="F253" s="151" t="s">
        <v>534</v>
      </c>
      <c r="H253" s="150" t="s">
        <v>19</v>
      </c>
      <c r="I253" s="152"/>
      <c r="L253" s="148"/>
      <c r="M253" s="153"/>
      <c r="T253" s="154"/>
      <c r="AT253" s="150" t="s">
        <v>163</v>
      </c>
      <c r="AU253" s="150" t="s">
        <v>81</v>
      </c>
      <c r="AV253" s="12" t="s">
        <v>79</v>
      </c>
      <c r="AW253" s="12" t="s">
        <v>33</v>
      </c>
      <c r="AX253" s="12" t="s">
        <v>72</v>
      </c>
      <c r="AY253" s="150" t="s">
        <v>152</v>
      </c>
    </row>
    <row r="254" spans="2:65" s="13" customFormat="1" x14ac:dyDescent="0.2">
      <c r="B254" s="155"/>
      <c r="D254" s="149" t="s">
        <v>163</v>
      </c>
      <c r="E254" s="156" t="s">
        <v>19</v>
      </c>
      <c r="F254" s="157" t="s">
        <v>326</v>
      </c>
      <c r="H254" s="158">
        <v>27</v>
      </c>
      <c r="I254" s="159"/>
      <c r="L254" s="155"/>
      <c r="M254" s="160"/>
      <c r="T254" s="161"/>
      <c r="AT254" s="156" t="s">
        <v>163</v>
      </c>
      <c r="AU254" s="156" t="s">
        <v>81</v>
      </c>
      <c r="AV254" s="13" t="s">
        <v>81</v>
      </c>
      <c r="AW254" s="13" t="s">
        <v>33</v>
      </c>
      <c r="AX254" s="13" t="s">
        <v>79</v>
      </c>
      <c r="AY254" s="156" t="s">
        <v>152</v>
      </c>
    </row>
    <row r="255" spans="2:65" s="1" customFormat="1" ht="16.5" customHeight="1" x14ac:dyDescent="0.2">
      <c r="B255" s="32"/>
      <c r="C255" s="169" t="s">
        <v>386</v>
      </c>
      <c r="D255" s="169" t="s">
        <v>228</v>
      </c>
      <c r="E255" s="170" t="s">
        <v>604</v>
      </c>
      <c r="F255" s="171" t="s">
        <v>605</v>
      </c>
      <c r="G255" s="172" t="s">
        <v>157</v>
      </c>
      <c r="H255" s="173">
        <v>27.81</v>
      </c>
      <c r="I255" s="174"/>
      <c r="J255" s="175">
        <f>ROUND(I255*H255,2)</f>
        <v>0</v>
      </c>
      <c r="K255" s="171" t="s">
        <v>158</v>
      </c>
      <c r="L255" s="176"/>
      <c r="M255" s="177" t="s">
        <v>19</v>
      </c>
      <c r="N255" s="178" t="s">
        <v>43</v>
      </c>
      <c r="P255" s="140">
        <f>O255*H255</f>
        <v>0</v>
      </c>
      <c r="Q255" s="140">
        <v>0.17599999999999999</v>
      </c>
      <c r="R255" s="140">
        <f>Q255*H255</f>
        <v>4.8945599999999994</v>
      </c>
      <c r="S255" s="140">
        <v>0</v>
      </c>
      <c r="T255" s="141">
        <f>S255*H255</f>
        <v>0</v>
      </c>
      <c r="AR255" s="142" t="s">
        <v>208</v>
      </c>
      <c r="AT255" s="142" t="s">
        <v>228</v>
      </c>
      <c r="AU255" s="142" t="s">
        <v>81</v>
      </c>
      <c r="AY255" s="17" t="s">
        <v>152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7" t="s">
        <v>79</v>
      </c>
      <c r="BK255" s="143">
        <f>ROUND(I255*H255,2)</f>
        <v>0</v>
      </c>
      <c r="BL255" s="17" t="s">
        <v>159</v>
      </c>
      <c r="BM255" s="142" t="s">
        <v>709</v>
      </c>
    </row>
    <row r="256" spans="2:65" s="13" customFormat="1" x14ac:dyDescent="0.2">
      <c r="B256" s="155"/>
      <c r="D256" s="149" t="s">
        <v>163</v>
      </c>
      <c r="E256" s="156" t="s">
        <v>19</v>
      </c>
      <c r="F256" s="157" t="s">
        <v>326</v>
      </c>
      <c r="H256" s="158">
        <v>27</v>
      </c>
      <c r="I256" s="159"/>
      <c r="L256" s="155"/>
      <c r="M256" s="160"/>
      <c r="T256" s="161"/>
      <c r="AT256" s="156" t="s">
        <v>163</v>
      </c>
      <c r="AU256" s="156" t="s">
        <v>81</v>
      </c>
      <c r="AV256" s="13" t="s">
        <v>81</v>
      </c>
      <c r="AW256" s="13" t="s">
        <v>33</v>
      </c>
      <c r="AX256" s="13" t="s">
        <v>79</v>
      </c>
      <c r="AY256" s="156" t="s">
        <v>152</v>
      </c>
    </row>
    <row r="257" spans="2:65" s="13" customFormat="1" x14ac:dyDescent="0.2">
      <c r="B257" s="155"/>
      <c r="D257" s="149" t="s">
        <v>163</v>
      </c>
      <c r="F257" s="157" t="s">
        <v>847</v>
      </c>
      <c r="H257" s="158">
        <v>27.81</v>
      </c>
      <c r="I257" s="159"/>
      <c r="L257" s="155"/>
      <c r="M257" s="160"/>
      <c r="T257" s="161"/>
      <c r="AT257" s="156" t="s">
        <v>163</v>
      </c>
      <c r="AU257" s="156" t="s">
        <v>81</v>
      </c>
      <c r="AV257" s="13" t="s">
        <v>81</v>
      </c>
      <c r="AW257" s="13" t="s">
        <v>4</v>
      </c>
      <c r="AX257" s="13" t="s">
        <v>79</v>
      </c>
      <c r="AY257" s="156" t="s">
        <v>152</v>
      </c>
    </row>
    <row r="258" spans="2:65" s="11" customFormat="1" ht="22.9" customHeight="1" x14ac:dyDescent="0.2">
      <c r="B258" s="119"/>
      <c r="D258" s="120" t="s">
        <v>71</v>
      </c>
      <c r="E258" s="129" t="s">
        <v>214</v>
      </c>
      <c r="F258" s="129" t="s">
        <v>341</v>
      </c>
      <c r="I258" s="122"/>
      <c r="J258" s="130">
        <f>BK258</f>
        <v>60000</v>
      </c>
      <c r="L258" s="119"/>
      <c r="M258" s="124"/>
      <c r="P258" s="125">
        <f>SUM(P259:P304)</f>
        <v>0</v>
      </c>
      <c r="R258" s="125">
        <f>SUM(R259:R304)</f>
        <v>8.8290862000000008</v>
      </c>
      <c r="T258" s="126">
        <f>SUM(T259:T304)</f>
        <v>0</v>
      </c>
      <c r="AR258" s="120" t="s">
        <v>79</v>
      </c>
      <c r="AT258" s="127" t="s">
        <v>71</v>
      </c>
      <c r="AU258" s="127" t="s">
        <v>79</v>
      </c>
      <c r="AY258" s="120" t="s">
        <v>152</v>
      </c>
      <c r="BK258" s="128">
        <f>SUM(BK259:BK304)</f>
        <v>60000</v>
      </c>
    </row>
    <row r="259" spans="2:65" s="1" customFormat="1" ht="21.75" customHeight="1" x14ac:dyDescent="0.2">
      <c r="B259" s="32"/>
      <c r="C259" s="131" t="s">
        <v>391</v>
      </c>
      <c r="D259" s="131" t="s">
        <v>154</v>
      </c>
      <c r="E259" s="132" t="s">
        <v>343</v>
      </c>
      <c r="F259" s="133" t="s">
        <v>344</v>
      </c>
      <c r="G259" s="134" t="s">
        <v>179</v>
      </c>
      <c r="H259" s="135">
        <v>17.7</v>
      </c>
      <c r="I259" s="136"/>
      <c r="J259" s="137">
        <f>ROUND(I259*H259,2)</f>
        <v>0</v>
      </c>
      <c r="K259" s="133" t="s">
        <v>158</v>
      </c>
      <c r="L259" s="32"/>
      <c r="M259" s="138" t="s">
        <v>19</v>
      </c>
      <c r="N259" s="139" t="s">
        <v>43</v>
      </c>
      <c r="P259" s="140">
        <f>O259*H259</f>
        <v>0</v>
      </c>
      <c r="Q259" s="140">
        <v>3.3E-4</v>
      </c>
      <c r="R259" s="140">
        <f>Q259*H259</f>
        <v>5.8409999999999998E-3</v>
      </c>
      <c r="S259" s="140">
        <v>0</v>
      </c>
      <c r="T259" s="141">
        <f>S259*H259</f>
        <v>0</v>
      </c>
      <c r="AR259" s="142" t="s">
        <v>159</v>
      </c>
      <c r="AT259" s="142" t="s">
        <v>154</v>
      </c>
      <c r="AU259" s="142" t="s">
        <v>81</v>
      </c>
      <c r="AY259" s="17" t="s">
        <v>152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7" t="s">
        <v>79</v>
      </c>
      <c r="BK259" s="143">
        <f>ROUND(I259*H259,2)</f>
        <v>0</v>
      </c>
      <c r="BL259" s="17" t="s">
        <v>159</v>
      </c>
      <c r="BM259" s="142" t="s">
        <v>848</v>
      </c>
    </row>
    <row r="260" spans="2:65" s="1" customFormat="1" x14ac:dyDescent="0.2">
      <c r="B260" s="32"/>
      <c r="D260" s="144" t="s">
        <v>161</v>
      </c>
      <c r="F260" s="145" t="s">
        <v>346</v>
      </c>
      <c r="I260" s="146"/>
      <c r="L260" s="32"/>
      <c r="M260" s="147"/>
      <c r="T260" s="53"/>
      <c r="AT260" s="17" t="s">
        <v>161</v>
      </c>
      <c r="AU260" s="17" t="s">
        <v>81</v>
      </c>
    </row>
    <row r="261" spans="2:65" s="1" customFormat="1" ht="24.2" customHeight="1" x14ac:dyDescent="0.2">
      <c r="B261" s="32"/>
      <c r="C261" s="131" t="s">
        <v>397</v>
      </c>
      <c r="D261" s="131" t="s">
        <v>154</v>
      </c>
      <c r="E261" s="132" t="s">
        <v>348</v>
      </c>
      <c r="F261" s="133" t="s">
        <v>349</v>
      </c>
      <c r="G261" s="134" t="s">
        <v>179</v>
      </c>
      <c r="H261" s="135">
        <v>17.7</v>
      </c>
      <c r="I261" s="136"/>
      <c r="J261" s="137">
        <f>ROUND(I261*H261,2)</f>
        <v>0</v>
      </c>
      <c r="K261" s="133" t="s">
        <v>158</v>
      </c>
      <c r="L261" s="32"/>
      <c r="M261" s="138" t="s">
        <v>19</v>
      </c>
      <c r="N261" s="139" t="s">
        <v>43</v>
      </c>
      <c r="P261" s="140">
        <f>O261*H261</f>
        <v>0</v>
      </c>
      <c r="Q261" s="140">
        <v>0</v>
      </c>
      <c r="R261" s="140">
        <f>Q261*H261</f>
        <v>0</v>
      </c>
      <c r="S261" s="140">
        <v>0</v>
      </c>
      <c r="T261" s="141">
        <f>S261*H261</f>
        <v>0</v>
      </c>
      <c r="AR261" s="142" t="s">
        <v>159</v>
      </c>
      <c r="AT261" s="142" t="s">
        <v>154</v>
      </c>
      <c r="AU261" s="142" t="s">
        <v>81</v>
      </c>
      <c r="AY261" s="17" t="s">
        <v>152</v>
      </c>
      <c r="BE261" s="143">
        <f>IF(N261="základní",J261,0)</f>
        <v>0</v>
      </c>
      <c r="BF261" s="143">
        <f>IF(N261="snížená",J261,0)</f>
        <v>0</v>
      </c>
      <c r="BG261" s="143">
        <f>IF(N261="zákl. přenesená",J261,0)</f>
        <v>0</v>
      </c>
      <c r="BH261" s="143">
        <f>IF(N261="sníž. přenesená",J261,0)</f>
        <v>0</v>
      </c>
      <c r="BI261" s="143">
        <f>IF(N261="nulová",J261,0)</f>
        <v>0</v>
      </c>
      <c r="BJ261" s="17" t="s">
        <v>79</v>
      </c>
      <c r="BK261" s="143">
        <f>ROUND(I261*H261,2)</f>
        <v>0</v>
      </c>
      <c r="BL261" s="17" t="s">
        <v>159</v>
      </c>
      <c r="BM261" s="142" t="s">
        <v>849</v>
      </c>
    </row>
    <row r="262" spans="2:65" s="1" customFormat="1" x14ac:dyDescent="0.2">
      <c r="B262" s="32"/>
      <c r="D262" s="144" t="s">
        <v>161</v>
      </c>
      <c r="F262" s="145" t="s">
        <v>351</v>
      </c>
      <c r="I262" s="146"/>
      <c r="L262" s="32"/>
      <c r="M262" s="147"/>
      <c r="T262" s="53"/>
      <c r="AT262" s="17" t="s">
        <v>161</v>
      </c>
      <c r="AU262" s="17" t="s">
        <v>81</v>
      </c>
    </row>
    <row r="263" spans="2:65" s="1" customFormat="1" ht="24.2" customHeight="1" x14ac:dyDescent="0.2">
      <c r="B263" s="32"/>
      <c r="C263" s="131" t="s">
        <v>404</v>
      </c>
      <c r="D263" s="131" t="s">
        <v>154</v>
      </c>
      <c r="E263" s="132" t="s">
        <v>352</v>
      </c>
      <c r="F263" s="133" t="s">
        <v>353</v>
      </c>
      <c r="G263" s="134" t="s">
        <v>179</v>
      </c>
      <c r="H263" s="135">
        <v>19.7</v>
      </c>
      <c r="I263" s="136"/>
      <c r="J263" s="137">
        <f>ROUND(I263*H263,2)</f>
        <v>0</v>
      </c>
      <c r="K263" s="133" t="s">
        <v>158</v>
      </c>
      <c r="L263" s="32"/>
      <c r="M263" s="138" t="s">
        <v>19</v>
      </c>
      <c r="N263" s="139" t="s">
        <v>43</v>
      </c>
      <c r="P263" s="140">
        <f>O263*H263</f>
        <v>0</v>
      </c>
      <c r="Q263" s="140">
        <v>0.16850000000000001</v>
      </c>
      <c r="R263" s="140">
        <f>Q263*H263</f>
        <v>3.3194500000000002</v>
      </c>
      <c r="S263" s="140">
        <v>0</v>
      </c>
      <c r="T263" s="141">
        <f>S263*H263</f>
        <v>0</v>
      </c>
      <c r="AR263" s="142" t="s">
        <v>159</v>
      </c>
      <c r="AT263" s="142" t="s">
        <v>154</v>
      </c>
      <c r="AU263" s="142" t="s">
        <v>81</v>
      </c>
      <c r="AY263" s="17" t="s">
        <v>152</v>
      </c>
      <c r="BE263" s="143">
        <f>IF(N263="základní",J263,0)</f>
        <v>0</v>
      </c>
      <c r="BF263" s="143">
        <f>IF(N263="snížená",J263,0)</f>
        <v>0</v>
      </c>
      <c r="BG263" s="143">
        <f>IF(N263="zákl. přenesená",J263,0)</f>
        <v>0</v>
      </c>
      <c r="BH263" s="143">
        <f>IF(N263="sníž. přenesená",J263,0)</f>
        <v>0</v>
      </c>
      <c r="BI263" s="143">
        <f>IF(N263="nulová",J263,0)</f>
        <v>0</v>
      </c>
      <c r="BJ263" s="17" t="s">
        <v>79</v>
      </c>
      <c r="BK263" s="143">
        <f>ROUND(I263*H263,2)</f>
        <v>0</v>
      </c>
      <c r="BL263" s="17" t="s">
        <v>159</v>
      </c>
      <c r="BM263" s="142" t="s">
        <v>713</v>
      </c>
    </row>
    <row r="264" spans="2:65" s="1" customFormat="1" x14ac:dyDescent="0.2">
      <c r="B264" s="32"/>
      <c r="D264" s="144" t="s">
        <v>161</v>
      </c>
      <c r="F264" s="145" t="s">
        <v>355</v>
      </c>
      <c r="I264" s="146"/>
      <c r="L264" s="32"/>
      <c r="M264" s="147"/>
      <c r="T264" s="53"/>
      <c r="AT264" s="17" t="s">
        <v>161</v>
      </c>
      <c r="AU264" s="17" t="s">
        <v>81</v>
      </c>
    </row>
    <row r="265" spans="2:65" s="12" customFormat="1" x14ac:dyDescent="0.2">
      <c r="B265" s="148"/>
      <c r="D265" s="149" t="s">
        <v>163</v>
      </c>
      <c r="E265" s="150" t="s">
        <v>19</v>
      </c>
      <c r="F265" s="151" t="s">
        <v>356</v>
      </c>
      <c r="H265" s="150" t="s">
        <v>19</v>
      </c>
      <c r="I265" s="152"/>
      <c r="L265" s="148"/>
      <c r="M265" s="153"/>
      <c r="T265" s="154"/>
      <c r="AT265" s="150" t="s">
        <v>163</v>
      </c>
      <c r="AU265" s="150" t="s">
        <v>81</v>
      </c>
      <c r="AV265" s="12" t="s">
        <v>79</v>
      </c>
      <c r="AW265" s="12" t="s">
        <v>33</v>
      </c>
      <c r="AX265" s="12" t="s">
        <v>72</v>
      </c>
      <c r="AY265" s="150" t="s">
        <v>152</v>
      </c>
    </row>
    <row r="266" spans="2:65" s="13" customFormat="1" x14ac:dyDescent="0.2">
      <c r="B266" s="155"/>
      <c r="D266" s="149" t="s">
        <v>163</v>
      </c>
      <c r="E266" s="156" t="s">
        <v>19</v>
      </c>
      <c r="F266" s="157" t="s">
        <v>850</v>
      </c>
      <c r="H266" s="158">
        <v>17.7</v>
      </c>
      <c r="I266" s="159"/>
      <c r="L266" s="155"/>
      <c r="M266" s="160"/>
      <c r="T266" s="161"/>
      <c r="AT266" s="156" t="s">
        <v>163</v>
      </c>
      <c r="AU266" s="156" t="s">
        <v>81</v>
      </c>
      <c r="AV266" s="13" t="s">
        <v>81</v>
      </c>
      <c r="AW266" s="13" t="s">
        <v>33</v>
      </c>
      <c r="AX266" s="13" t="s">
        <v>72</v>
      </c>
      <c r="AY266" s="156" t="s">
        <v>152</v>
      </c>
    </row>
    <row r="267" spans="2:65" s="12" customFormat="1" x14ac:dyDescent="0.2">
      <c r="B267" s="148"/>
      <c r="D267" s="149" t="s">
        <v>163</v>
      </c>
      <c r="E267" s="150" t="s">
        <v>19</v>
      </c>
      <c r="F267" s="151" t="s">
        <v>358</v>
      </c>
      <c r="H267" s="150" t="s">
        <v>19</v>
      </c>
      <c r="I267" s="152"/>
      <c r="L267" s="148"/>
      <c r="M267" s="153"/>
      <c r="T267" s="154"/>
      <c r="AT267" s="150" t="s">
        <v>163</v>
      </c>
      <c r="AU267" s="150" t="s">
        <v>81</v>
      </c>
      <c r="AV267" s="12" t="s">
        <v>79</v>
      </c>
      <c r="AW267" s="12" t="s">
        <v>33</v>
      </c>
      <c r="AX267" s="12" t="s">
        <v>72</v>
      </c>
      <c r="AY267" s="150" t="s">
        <v>152</v>
      </c>
    </row>
    <row r="268" spans="2:65" s="13" customFormat="1" x14ac:dyDescent="0.2">
      <c r="B268" s="155"/>
      <c r="D268" s="149" t="s">
        <v>163</v>
      </c>
      <c r="E268" s="156" t="s">
        <v>19</v>
      </c>
      <c r="F268" s="157" t="s">
        <v>81</v>
      </c>
      <c r="H268" s="158">
        <v>2</v>
      </c>
      <c r="I268" s="159"/>
      <c r="L268" s="155"/>
      <c r="M268" s="160"/>
      <c r="T268" s="161"/>
      <c r="AT268" s="156" t="s">
        <v>163</v>
      </c>
      <c r="AU268" s="156" t="s">
        <v>81</v>
      </c>
      <c r="AV268" s="13" t="s">
        <v>81</v>
      </c>
      <c r="AW268" s="13" t="s">
        <v>33</v>
      </c>
      <c r="AX268" s="13" t="s">
        <v>72</v>
      </c>
      <c r="AY268" s="156" t="s">
        <v>152</v>
      </c>
    </row>
    <row r="269" spans="2:65" s="14" customFormat="1" x14ac:dyDescent="0.2">
      <c r="B269" s="162"/>
      <c r="D269" s="149" t="s">
        <v>163</v>
      </c>
      <c r="E269" s="163" t="s">
        <v>19</v>
      </c>
      <c r="F269" s="164" t="s">
        <v>194</v>
      </c>
      <c r="H269" s="165">
        <v>19.7</v>
      </c>
      <c r="I269" s="166"/>
      <c r="L269" s="162"/>
      <c r="M269" s="167"/>
      <c r="T269" s="168"/>
      <c r="AT269" s="163" t="s">
        <v>163</v>
      </c>
      <c r="AU269" s="163" t="s">
        <v>81</v>
      </c>
      <c r="AV269" s="14" t="s">
        <v>159</v>
      </c>
      <c r="AW269" s="14" t="s">
        <v>33</v>
      </c>
      <c r="AX269" s="14" t="s">
        <v>79</v>
      </c>
      <c r="AY269" s="163" t="s">
        <v>152</v>
      </c>
    </row>
    <row r="270" spans="2:65" s="1" customFormat="1" ht="16.5" customHeight="1" x14ac:dyDescent="0.2">
      <c r="B270" s="32"/>
      <c r="C270" s="169" t="s">
        <v>411</v>
      </c>
      <c r="D270" s="169" t="s">
        <v>228</v>
      </c>
      <c r="E270" s="170" t="s">
        <v>360</v>
      </c>
      <c r="F270" s="171" t="s">
        <v>361</v>
      </c>
      <c r="G270" s="172" t="s">
        <v>179</v>
      </c>
      <c r="H270" s="173">
        <v>18.053999999999998</v>
      </c>
      <c r="I270" s="174"/>
      <c r="J270" s="175">
        <f>ROUND(I270*H270,2)</f>
        <v>0</v>
      </c>
      <c r="K270" s="171" t="s">
        <v>158</v>
      </c>
      <c r="L270" s="176"/>
      <c r="M270" s="177" t="s">
        <v>19</v>
      </c>
      <c r="N270" s="178" t="s">
        <v>43</v>
      </c>
      <c r="P270" s="140">
        <f>O270*H270</f>
        <v>0</v>
      </c>
      <c r="Q270" s="140">
        <v>4.8300000000000003E-2</v>
      </c>
      <c r="R270" s="140">
        <f>Q270*H270</f>
        <v>0.87200820000000001</v>
      </c>
      <c r="S270" s="140">
        <v>0</v>
      </c>
      <c r="T270" s="141">
        <f>S270*H270</f>
        <v>0</v>
      </c>
      <c r="AR270" s="142" t="s">
        <v>208</v>
      </c>
      <c r="AT270" s="142" t="s">
        <v>228</v>
      </c>
      <c r="AU270" s="142" t="s">
        <v>81</v>
      </c>
      <c r="AY270" s="17" t="s">
        <v>152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7" t="s">
        <v>79</v>
      </c>
      <c r="BK270" s="143">
        <f>ROUND(I270*H270,2)</f>
        <v>0</v>
      </c>
      <c r="BL270" s="17" t="s">
        <v>159</v>
      </c>
      <c r="BM270" s="142" t="s">
        <v>715</v>
      </c>
    </row>
    <row r="271" spans="2:65" s="13" customFormat="1" x14ac:dyDescent="0.2">
      <c r="B271" s="155"/>
      <c r="D271" s="149" t="s">
        <v>163</v>
      </c>
      <c r="F271" s="157" t="s">
        <v>851</v>
      </c>
      <c r="H271" s="158">
        <v>18.053999999999998</v>
      </c>
      <c r="I271" s="159"/>
      <c r="L271" s="155"/>
      <c r="M271" s="160"/>
      <c r="T271" s="161"/>
      <c r="AT271" s="156" t="s">
        <v>163</v>
      </c>
      <c r="AU271" s="156" t="s">
        <v>81</v>
      </c>
      <c r="AV271" s="13" t="s">
        <v>81</v>
      </c>
      <c r="AW271" s="13" t="s">
        <v>4</v>
      </c>
      <c r="AX271" s="13" t="s">
        <v>79</v>
      </c>
      <c r="AY271" s="156" t="s">
        <v>152</v>
      </c>
    </row>
    <row r="272" spans="2:65" s="1" customFormat="1" ht="16.5" customHeight="1" x14ac:dyDescent="0.2">
      <c r="B272" s="32"/>
      <c r="C272" s="169" t="s">
        <v>415</v>
      </c>
      <c r="D272" s="169" t="s">
        <v>228</v>
      </c>
      <c r="E272" s="170" t="s">
        <v>365</v>
      </c>
      <c r="F272" s="171" t="s">
        <v>366</v>
      </c>
      <c r="G272" s="172" t="s">
        <v>179</v>
      </c>
      <c r="H272" s="173">
        <v>2.1</v>
      </c>
      <c r="I272" s="174"/>
      <c r="J272" s="175">
        <f>ROUND(I272*H272,2)</f>
        <v>0</v>
      </c>
      <c r="K272" s="171" t="s">
        <v>158</v>
      </c>
      <c r="L272" s="176"/>
      <c r="M272" s="177" t="s">
        <v>19</v>
      </c>
      <c r="N272" s="178" t="s">
        <v>43</v>
      </c>
      <c r="P272" s="140">
        <f>O272*H272</f>
        <v>0</v>
      </c>
      <c r="Q272" s="140">
        <v>6.5670000000000006E-2</v>
      </c>
      <c r="R272" s="140">
        <f>Q272*H272</f>
        <v>0.13790700000000003</v>
      </c>
      <c r="S272" s="140">
        <v>0</v>
      </c>
      <c r="T272" s="141">
        <f>S272*H272</f>
        <v>0</v>
      </c>
      <c r="AR272" s="142" t="s">
        <v>208</v>
      </c>
      <c r="AT272" s="142" t="s">
        <v>228</v>
      </c>
      <c r="AU272" s="142" t="s">
        <v>81</v>
      </c>
      <c r="AY272" s="17" t="s">
        <v>152</v>
      </c>
      <c r="BE272" s="143">
        <f>IF(N272="základní",J272,0)</f>
        <v>0</v>
      </c>
      <c r="BF272" s="143">
        <f>IF(N272="snížená",J272,0)</f>
        <v>0</v>
      </c>
      <c r="BG272" s="143">
        <f>IF(N272="zákl. přenesená",J272,0)</f>
        <v>0</v>
      </c>
      <c r="BH272" s="143">
        <f>IF(N272="sníž. přenesená",J272,0)</f>
        <v>0</v>
      </c>
      <c r="BI272" s="143">
        <f>IF(N272="nulová",J272,0)</f>
        <v>0</v>
      </c>
      <c r="BJ272" s="17" t="s">
        <v>79</v>
      </c>
      <c r="BK272" s="143">
        <f>ROUND(I272*H272,2)</f>
        <v>0</v>
      </c>
      <c r="BL272" s="17" t="s">
        <v>159</v>
      </c>
      <c r="BM272" s="142" t="s">
        <v>852</v>
      </c>
    </row>
    <row r="273" spans="2:65" s="13" customFormat="1" x14ac:dyDescent="0.2">
      <c r="B273" s="155"/>
      <c r="D273" s="149" t="s">
        <v>163</v>
      </c>
      <c r="F273" s="157" t="s">
        <v>781</v>
      </c>
      <c r="H273" s="158">
        <v>2.1</v>
      </c>
      <c r="I273" s="159"/>
      <c r="L273" s="155"/>
      <c r="M273" s="160"/>
      <c r="T273" s="161"/>
      <c r="AT273" s="156" t="s">
        <v>163</v>
      </c>
      <c r="AU273" s="156" t="s">
        <v>81</v>
      </c>
      <c r="AV273" s="13" t="s">
        <v>81</v>
      </c>
      <c r="AW273" s="13" t="s">
        <v>4</v>
      </c>
      <c r="AX273" s="13" t="s">
        <v>79</v>
      </c>
      <c r="AY273" s="156" t="s">
        <v>152</v>
      </c>
    </row>
    <row r="274" spans="2:65" s="1" customFormat="1" ht="24.2" customHeight="1" x14ac:dyDescent="0.2">
      <c r="B274" s="32"/>
      <c r="C274" s="131" t="s">
        <v>419</v>
      </c>
      <c r="D274" s="131" t="s">
        <v>154</v>
      </c>
      <c r="E274" s="132" t="s">
        <v>370</v>
      </c>
      <c r="F274" s="133" t="s">
        <v>371</v>
      </c>
      <c r="G274" s="134" t="s">
        <v>179</v>
      </c>
      <c r="H274" s="135">
        <v>24</v>
      </c>
      <c r="I274" s="136"/>
      <c r="J274" s="137">
        <f>ROUND(I274*H274,2)</f>
        <v>0</v>
      </c>
      <c r="K274" s="133" t="s">
        <v>158</v>
      </c>
      <c r="L274" s="32"/>
      <c r="M274" s="138" t="s">
        <v>19</v>
      </c>
      <c r="N274" s="139" t="s">
        <v>43</v>
      </c>
      <c r="P274" s="140">
        <f>O274*H274</f>
        <v>0</v>
      </c>
      <c r="Q274" s="140">
        <v>0.14041999999999999</v>
      </c>
      <c r="R274" s="140">
        <f>Q274*H274</f>
        <v>3.3700799999999997</v>
      </c>
      <c r="S274" s="140">
        <v>0</v>
      </c>
      <c r="T274" s="141">
        <f>S274*H274</f>
        <v>0</v>
      </c>
      <c r="AR274" s="142" t="s">
        <v>159</v>
      </c>
      <c r="AT274" s="142" t="s">
        <v>154</v>
      </c>
      <c r="AU274" s="142" t="s">
        <v>81</v>
      </c>
      <c r="AY274" s="17" t="s">
        <v>152</v>
      </c>
      <c r="BE274" s="143">
        <f>IF(N274="základní",J274,0)</f>
        <v>0</v>
      </c>
      <c r="BF274" s="143">
        <f>IF(N274="snížená",J274,0)</f>
        <v>0</v>
      </c>
      <c r="BG274" s="143">
        <f>IF(N274="zákl. přenesená",J274,0)</f>
        <v>0</v>
      </c>
      <c r="BH274" s="143">
        <f>IF(N274="sníž. přenesená",J274,0)</f>
        <v>0</v>
      </c>
      <c r="BI274" s="143">
        <f>IF(N274="nulová",J274,0)</f>
        <v>0</v>
      </c>
      <c r="BJ274" s="17" t="s">
        <v>79</v>
      </c>
      <c r="BK274" s="143">
        <f>ROUND(I274*H274,2)</f>
        <v>0</v>
      </c>
      <c r="BL274" s="17" t="s">
        <v>159</v>
      </c>
      <c r="BM274" s="142" t="s">
        <v>717</v>
      </c>
    </row>
    <row r="275" spans="2:65" s="1" customFormat="1" x14ac:dyDescent="0.2">
      <c r="B275" s="32"/>
      <c r="D275" s="144" t="s">
        <v>161</v>
      </c>
      <c r="F275" s="145" t="s">
        <v>373</v>
      </c>
      <c r="I275" s="146"/>
      <c r="L275" s="32"/>
      <c r="M275" s="147"/>
      <c r="T275" s="53"/>
      <c r="AT275" s="17" t="s">
        <v>161</v>
      </c>
      <c r="AU275" s="17" t="s">
        <v>81</v>
      </c>
    </row>
    <row r="276" spans="2:65" s="1" customFormat="1" ht="16.5" customHeight="1" x14ac:dyDescent="0.2">
      <c r="B276" s="32"/>
      <c r="C276" s="169" t="s">
        <v>423</v>
      </c>
      <c r="D276" s="169" t="s">
        <v>228</v>
      </c>
      <c r="E276" s="170" t="s">
        <v>377</v>
      </c>
      <c r="F276" s="171" t="s">
        <v>378</v>
      </c>
      <c r="G276" s="172" t="s">
        <v>179</v>
      </c>
      <c r="H276" s="173">
        <v>24.48</v>
      </c>
      <c r="I276" s="174"/>
      <c r="J276" s="175">
        <f>ROUND(I276*H276,2)</f>
        <v>0</v>
      </c>
      <c r="K276" s="171" t="s">
        <v>158</v>
      </c>
      <c r="L276" s="176"/>
      <c r="M276" s="177" t="s">
        <v>19</v>
      </c>
      <c r="N276" s="178" t="s">
        <v>43</v>
      </c>
      <c r="P276" s="140">
        <f>O276*H276</f>
        <v>0</v>
      </c>
      <c r="Q276" s="140">
        <v>4.4999999999999998E-2</v>
      </c>
      <c r="R276" s="140">
        <f>Q276*H276</f>
        <v>1.1015999999999999</v>
      </c>
      <c r="S276" s="140">
        <v>0</v>
      </c>
      <c r="T276" s="141">
        <f>S276*H276</f>
        <v>0</v>
      </c>
      <c r="AR276" s="142" t="s">
        <v>208</v>
      </c>
      <c r="AT276" s="142" t="s">
        <v>228</v>
      </c>
      <c r="AU276" s="142" t="s">
        <v>81</v>
      </c>
      <c r="AY276" s="17" t="s">
        <v>152</v>
      </c>
      <c r="BE276" s="143">
        <f>IF(N276="základní",J276,0)</f>
        <v>0</v>
      </c>
      <c r="BF276" s="143">
        <f>IF(N276="snížená",J276,0)</f>
        <v>0</v>
      </c>
      <c r="BG276" s="143">
        <f>IF(N276="zákl. přenesená",J276,0)</f>
        <v>0</v>
      </c>
      <c r="BH276" s="143">
        <f>IF(N276="sníž. přenesená",J276,0)</f>
        <v>0</v>
      </c>
      <c r="BI276" s="143">
        <f>IF(N276="nulová",J276,0)</f>
        <v>0</v>
      </c>
      <c r="BJ276" s="17" t="s">
        <v>79</v>
      </c>
      <c r="BK276" s="143">
        <f>ROUND(I276*H276,2)</f>
        <v>0</v>
      </c>
      <c r="BL276" s="17" t="s">
        <v>159</v>
      </c>
      <c r="BM276" s="142" t="s">
        <v>718</v>
      </c>
    </row>
    <row r="277" spans="2:65" s="13" customFormat="1" x14ac:dyDescent="0.2">
      <c r="B277" s="155"/>
      <c r="D277" s="149" t="s">
        <v>163</v>
      </c>
      <c r="F277" s="157" t="s">
        <v>853</v>
      </c>
      <c r="H277" s="158">
        <v>24.48</v>
      </c>
      <c r="I277" s="159"/>
      <c r="L277" s="155"/>
      <c r="M277" s="160"/>
      <c r="T277" s="161"/>
      <c r="AT277" s="156" t="s">
        <v>163</v>
      </c>
      <c r="AU277" s="156" t="s">
        <v>81</v>
      </c>
      <c r="AV277" s="13" t="s">
        <v>81</v>
      </c>
      <c r="AW277" s="13" t="s">
        <v>4</v>
      </c>
      <c r="AX277" s="13" t="s">
        <v>79</v>
      </c>
      <c r="AY277" s="156" t="s">
        <v>152</v>
      </c>
    </row>
    <row r="278" spans="2:65" s="1" customFormat="1" ht="24.2" customHeight="1" x14ac:dyDescent="0.2">
      <c r="B278" s="32"/>
      <c r="C278" s="131" t="s">
        <v>429</v>
      </c>
      <c r="D278" s="131" t="s">
        <v>154</v>
      </c>
      <c r="E278" s="132" t="s">
        <v>382</v>
      </c>
      <c r="F278" s="133" t="s">
        <v>383</v>
      </c>
      <c r="G278" s="134" t="s">
        <v>179</v>
      </c>
      <c r="H278" s="135">
        <v>20</v>
      </c>
      <c r="I278" s="136"/>
      <c r="J278" s="137">
        <f>ROUND(I278*H278,2)</f>
        <v>0</v>
      </c>
      <c r="K278" s="133" t="s">
        <v>158</v>
      </c>
      <c r="L278" s="32"/>
      <c r="M278" s="138" t="s">
        <v>19</v>
      </c>
      <c r="N278" s="139" t="s">
        <v>43</v>
      </c>
      <c r="P278" s="140">
        <f>O278*H278</f>
        <v>0</v>
      </c>
      <c r="Q278" s="140">
        <v>1.7000000000000001E-4</v>
      </c>
      <c r="R278" s="140">
        <f>Q278*H278</f>
        <v>3.4000000000000002E-3</v>
      </c>
      <c r="S278" s="140">
        <v>0</v>
      </c>
      <c r="T278" s="141">
        <f>S278*H278</f>
        <v>0</v>
      </c>
      <c r="AR278" s="142" t="s">
        <v>159</v>
      </c>
      <c r="AT278" s="142" t="s">
        <v>154</v>
      </c>
      <c r="AU278" s="142" t="s">
        <v>81</v>
      </c>
      <c r="AY278" s="17" t="s">
        <v>152</v>
      </c>
      <c r="BE278" s="143">
        <f>IF(N278="základní",J278,0)</f>
        <v>0</v>
      </c>
      <c r="BF278" s="143">
        <f>IF(N278="snížená",J278,0)</f>
        <v>0</v>
      </c>
      <c r="BG278" s="143">
        <f>IF(N278="zákl. přenesená",J278,0)</f>
        <v>0</v>
      </c>
      <c r="BH278" s="143">
        <f>IF(N278="sníž. přenesená",J278,0)</f>
        <v>0</v>
      </c>
      <c r="BI278" s="143">
        <f>IF(N278="nulová",J278,0)</f>
        <v>0</v>
      </c>
      <c r="BJ278" s="17" t="s">
        <v>79</v>
      </c>
      <c r="BK278" s="143">
        <f>ROUND(I278*H278,2)</f>
        <v>0</v>
      </c>
      <c r="BL278" s="17" t="s">
        <v>159</v>
      </c>
      <c r="BM278" s="142" t="s">
        <v>720</v>
      </c>
    </row>
    <row r="279" spans="2:65" s="1" customFormat="1" x14ac:dyDescent="0.2">
      <c r="B279" s="32"/>
      <c r="D279" s="144" t="s">
        <v>161</v>
      </c>
      <c r="F279" s="145" t="s">
        <v>385</v>
      </c>
      <c r="I279" s="146"/>
      <c r="L279" s="32"/>
      <c r="M279" s="147"/>
      <c r="T279" s="53"/>
      <c r="AT279" s="17" t="s">
        <v>161</v>
      </c>
      <c r="AU279" s="17" t="s">
        <v>81</v>
      </c>
    </row>
    <row r="280" spans="2:65" s="1" customFormat="1" ht="16.5" customHeight="1" x14ac:dyDescent="0.2">
      <c r="B280" s="32"/>
      <c r="C280" s="131" t="s">
        <v>434</v>
      </c>
      <c r="D280" s="131" t="s">
        <v>154</v>
      </c>
      <c r="E280" s="132" t="s">
        <v>387</v>
      </c>
      <c r="F280" s="133" t="s">
        <v>388</v>
      </c>
      <c r="G280" s="134" t="s">
        <v>157</v>
      </c>
      <c r="H280" s="135">
        <v>40</v>
      </c>
      <c r="I280" s="136"/>
      <c r="J280" s="137">
        <f>ROUND(I280*H280,2)</f>
        <v>0</v>
      </c>
      <c r="K280" s="133" t="s">
        <v>158</v>
      </c>
      <c r="L280" s="32"/>
      <c r="M280" s="138" t="s">
        <v>19</v>
      </c>
      <c r="N280" s="139" t="s">
        <v>43</v>
      </c>
      <c r="P280" s="140">
        <f>O280*H280</f>
        <v>0</v>
      </c>
      <c r="Q280" s="140">
        <v>4.6999999999999999E-4</v>
      </c>
      <c r="R280" s="140">
        <f>Q280*H280</f>
        <v>1.8800000000000001E-2</v>
      </c>
      <c r="S280" s="140">
        <v>0</v>
      </c>
      <c r="T280" s="141">
        <f>S280*H280</f>
        <v>0</v>
      </c>
      <c r="AR280" s="142" t="s">
        <v>159</v>
      </c>
      <c r="AT280" s="142" t="s">
        <v>154</v>
      </c>
      <c r="AU280" s="142" t="s">
        <v>81</v>
      </c>
      <c r="AY280" s="17" t="s">
        <v>152</v>
      </c>
      <c r="BE280" s="143">
        <f>IF(N280="základní",J280,0)</f>
        <v>0</v>
      </c>
      <c r="BF280" s="143">
        <f>IF(N280="snížená",J280,0)</f>
        <v>0</v>
      </c>
      <c r="BG280" s="143">
        <f>IF(N280="zákl. přenesená",J280,0)</f>
        <v>0</v>
      </c>
      <c r="BH280" s="143">
        <f>IF(N280="sníž. přenesená",J280,0)</f>
        <v>0</v>
      </c>
      <c r="BI280" s="143">
        <f>IF(N280="nulová",J280,0)</f>
        <v>0</v>
      </c>
      <c r="BJ280" s="17" t="s">
        <v>79</v>
      </c>
      <c r="BK280" s="143">
        <f>ROUND(I280*H280,2)</f>
        <v>0</v>
      </c>
      <c r="BL280" s="17" t="s">
        <v>159</v>
      </c>
      <c r="BM280" s="142" t="s">
        <v>721</v>
      </c>
    </row>
    <row r="281" spans="2:65" s="1" customFormat="1" x14ac:dyDescent="0.2">
      <c r="B281" s="32"/>
      <c r="D281" s="144" t="s">
        <v>161</v>
      </c>
      <c r="F281" s="145" t="s">
        <v>390</v>
      </c>
      <c r="I281" s="146"/>
      <c r="L281" s="32"/>
      <c r="M281" s="147"/>
      <c r="T281" s="53"/>
      <c r="AT281" s="17" t="s">
        <v>161</v>
      </c>
      <c r="AU281" s="17" t="s">
        <v>81</v>
      </c>
    </row>
    <row r="282" spans="2:65" s="12" customFormat="1" x14ac:dyDescent="0.2">
      <c r="B282" s="148"/>
      <c r="D282" s="149" t="s">
        <v>163</v>
      </c>
      <c r="E282" s="150" t="s">
        <v>19</v>
      </c>
      <c r="F282" s="151" t="s">
        <v>534</v>
      </c>
      <c r="H282" s="150" t="s">
        <v>19</v>
      </c>
      <c r="I282" s="152"/>
      <c r="L282" s="148"/>
      <c r="M282" s="153"/>
      <c r="T282" s="154"/>
      <c r="AT282" s="150" t="s">
        <v>163</v>
      </c>
      <c r="AU282" s="150" t="s">
        <v>81</v>
      </c>
      <c r="AV282" s="12" t="s">
        <v>79</v>
      </c>
      <c r="AW282" s="12" t="s">
        <v>33</v>
      </c>
      <c r="AX282" s="12" t="s">
        <v>72</v>
      </c>
      <c r="AY282" s="150" t="s">
        <v>152</v>
      </c>
    </row>
    <row r="283" spans="2:65" s="13" customFormat="1" x14ac:dyDescent="0.2">
      <c r="B283" s="155"/>
      <c r="D283" s="149" t="s">
        <v>163</v>
      </c>
      <c r="E283" s="156" t="s">
        <v>19</v>
      </c>
      <c r="F283" s="157" t="s">
        <v>326</v>
      </c>
      <c r="H283" s="158">
        <v>27</v>
      </c>
      <c r="I283" s="159"/>
      <c r="L283" s="155"/>
      <c r="M283" s="160"/>
      <c r="T283" s="161"/>
      <c r="AT283" s="156" t="s">
        <v>163</v>
      </c>
      <c r="AU283" s="156" t="s">
        <v>81</v>
      </c>
      <c r="AV283" s="13" t="s">
        <v>81</v>
      </c>
      <c r="AW283" s="13" t="s">
        <v>33</v>
      </c>
      <c r="AX283" s="13" t="s">
        <v>72</v>
      </c>
      <c r="AY283" s="156" t="s">
        <v>152</v>
      </c>
    </row>
    <row r="284" spans="2:65" s="12" customFormat="1" x14ac:dyDescent="0.2">
      <c r="B284" s="148"/>
      <c r="D284" s="149" t="s">
        <v>163</v>
      </c>
      <c r="E284" s="150" t="s">
        <v>19</v>
      </c>
      <c r="F284" s="151" t="s">
        <v>189</v>
      </c>
      <c r="H284" s="150" t="s">
        <v>19</v>
      </c>
      <c r="I284" s="152"/>
      <c r="L284" s="148"/>
      <c r="M284" s="153"/>
      <c r="T284" s="154"/>
      <c r="AT284" s="150" t="s">
        <v>163</v>
      </c>
      <c r="AU284" s="150" t="s">
        <v>81</v>
      </c>
      <c r="AV284" s="12" t="s">
        <v>79</v>
      </c>
      <c r="AW284" s="12" t="s">
        <v>33</v>
      </c>
      <c r="AX284" s="12" t="s">
        <v>72</v>
      </c>
      <c r="AY284" s="150" t="s">
        <v>152</v>
      </c>
    </row>
    <row r="285" spans="2:65" s="13" customFormat="1" x14ac:dyDescent="0.2">
      <c r="B285" s="155"/>
      <c r="D285" s="149" t="s">
        <v>163</v>
      </c>
      <c r="E285" s="156" t="s">
        <v>19</v>
      </c>
      <c r="F285" s="157" t="s">
        <v>239</v>
      </c>
      <c r="H285" s="158">
        <v>13</v>
      </c>
      <c r="I285" s="159"/>
      <c r="L285" s="155"/>
      <c r="M285" s="160"/>
      <c r="T285" s="161"/>
      <c r="AT285" s="156" t="s">
        <v>163</v>
      </c>
      <c r="AU285" s="156" t="s">
        <v>81</v>
      </c>
      <c r="AV285" s="13" t="s">
        <v>81</v>
      </c>
      <c r="AW285" s="13" t="s">
        <v>33</v>
      </c>
      <c r="AX285" s="13" t="s">
        <v>72</v>
      </c>
      <c r="AY285" s="156" t="s">
        <v>152</v>
      </c>
    </row>
    <row r="286" spans="2:65" s="14" customFormat="1" x14ac:dyDescent="0.2">
      <c r="B286" s="162"/>
      <c r="D286" s="149" t="s">
        <v>163</v>
      </c>
      <c r="E286" s="163" t="s">
        <v>19</v>
      </c>
      <c r="F286" s="164" t="s">
        <v>194</v>
      </c>
      <c r="H286" s="165">
        <v>40</v>
      </c>
      <c r="I286" s="166"/>
      <c r="L286" s="162"/>
      <c r="M286" s="167"/>
      <c r="T286" s="168"/>
      <c r="AT286" s="163" t="s">
        <v>163</v>
      </c>
      <c r="AU286" s="163" t="s">
        <v>81</v>
      </c>
      <c r="AV286" s="14" t="s">
        <v>159</v>
      </c>
      <c r="AW286" s="14" t="s">
        <v>33</v>
      </c>
      <c r="AX286" s="14" t="s">
        <v>79</v>
      </c>
      <c r="AY286" s="163" t="s">
        <v>152</v>
      </c>
    </row>
    <row r="287" spans="2:65" s="1" customFormat="1" ht="16.5" customHeight="1" x14ac:dyDescent="0.2">
      <c r="B287" s="32"/>
      <c r="C287" s="131" t="s">
        <v>440</v>
      </c>
      <c r="D287" s="131" t="s">
        <v>154</v>
      </c>
      <c r="E287" s="132" t="s">
        <v>392</v>
      </c>
      <c r="F287" s="133" t="s">
        <v>393</v>
      </c>
      <c r="G287" s="134" t="s">
        <v>179</v>
      </c>
      <c r="H287" s="135">
        <v>20</v>
      </c>
      <c r="I287" s="136"/>
      <c r="J287" s="137">
        <f>ROUND(I287*H287,2)</f>
        <v>0</v>
      </c>
      <c r="K287" s="133" t="s">
        <v>158</v>
      </c>
      <c r="L287" s="32"/>
      <c r="M287" s="138" t="s">
        <v>19</v>
      </c>
      <c r="N287" s="139" t="s">
        <v>43</v>
      </c>
      <c r="P287" s="140">
        <f>O287*H287</f>
        <v>0</v>
      </c>
      <c r="Q287" s="140">
        <v>0</v>
      </c>
      <c r="R287" s="140">
        <f>Q287*H287</f>
        <v>0</v>
      </c>
      <c r="S287" s="140">
        <v>0</v>
      </c>
      <c r="T287" s="141">
        <f>S287*H287</f>
        <v>0</v>
      </c>
      <c r="AR287" s="142" t="s">
        <v>159</v>
      </c>
      <c r="AT287" s="142" t="s">
        <v>154</v>
      </c>
      <c r="AU287" s="142" t="s">
        <v>81</v>
      </c>
      <c r="AY287" s="17" t="s">
        <v>152</v>
      </c>
      <c r="BE287" s="143">
        <f>IF(N287="základní",J287,0)</f>
        <v>0</v>
      </c>
      <c r="BF287" s="143">
        <f>IF(N287="snížená",J287,0)</f>
        <v>0</v>
      </c>
      <c r="BG287" s="143">
        <f>IF(N287="zákl. přenesená",J287,0)</f>
        <v>0</v>
      </c>
      <c r="BH287" s="143">
        <f>IF(N287="sníž. přenesená",J287,0)</f>
        <v>0</v>
      </c>
      <c r="BI287" s="143">
        <f>IF(N287="nulová",J287,0)</f>
        <v>0</v>
      </c>
      <c r="BJ287" s="17" t="s">
        <v>79</v>
      </c>
      <c r="BK287" s="143">
        <f>ROUND(I287*H287,2)</f>
        <v>0</v>
      </c>
      <c r="BL287" s="17" t="s">
        <v>159</v>
      </c>
      <c r="BM287" s="142" t="s">
        <v>722</v>
      </c>
    </row>
    <row r="288" spans="2:65" s="1" customFormat="1" x14ac:dyDescent="0.2">
      <c r="B288" s="32"/>
      <c r="D288" s="144" t="s">
        <v>161</v>
      </c>
      <c r="F288" s="145" t="s">
        <v>395</v>
      </c>
      <c r="I288" s="146"/>
      <c r="L288" s="32"/>
      <c r="M288" s="147"/>
      <c r="T288" s="53"/>
      <c r="AT288" s="17" t="s">
        <v>161</v>
      </c>
      <c r="AU288" s="17" t="s">
        <v>81</v>
      </c>
    </row>
    <row r="289" spans="2:65" s="13" customFormat="1" x14ac:dyDescent="0.2">
      <c r="B289" s="155"/>
      <c r="D289" s="149" t="s">
        <v>163</v>
      </c>
      <c r="E289" s="156" t="s">
        <v>19</v>
      </c>
      <c r="F289" s="157" t="s">
        <v>285</v>
      </c>
      <c r="H289" s="158">
        <v>20</v>
      </c>
      <c r="I289" s="159"/>
      <c r="L289" s="155"/>
      <c r="M289" s="160"/>
      <c r="T289" s="161"/>
      <c r="AT289" s="156" t="s">
        <v>163</v>
      </c>
      <c r="AU289" s="156" t="s">
        <v>81</v>
      </c>
      <c r="AV289" s="13" t="s">
        <v>81</v>
      </c>
      <c r="AW289" s="13" t="s">
        <v>33</v>
      </c>
      <c r="AX289" s="13" t="s">
        <v>79</v>
      </c>
      <c r="AY289" s="156" t="s">
        <v>152</v>
      </c>
    </row>
    <row r="290" spans="2:65" s="1" customFormat="1" ht="24.2" customHeight="1" x14ac:dyDescent="0.2">
      <c r="B290" s="32"/>
      <c r="C290" s="131" t="s">
        <v>445</v>
      </c>
      <c r="D290" s="131" t="s">
        <v>154</v>
      </c>
      <c r="E290" s="132" t="s">
        <v>398</v>
      </c>
      <c r="F290" s="133" t="s">
        <v>399</v>
      </c>
      <c r="G290" s="134" t="s">
        <v>400</v>
      </c>
      <c r="H290" s="135">
        <v>1</v>
      </c>
      <c r="I290" s="270">
        <v>30000</v>
      </c>
      <c r="J290" s="137">
        <f>ROUND(I290*H290,2)</f>
        <v>30000</v>
      </c>
      <c r="K290" s="133" t="s">
        <v>19</v>
      </c>
      <c r="L290" s="32"/>
      <c r="M290" s="138" t="s">
        <v>19</v>
      </c>
      <c r="N290" s="139" t="s">
        <v>43</v>
      </c>
      <c r="P290" s="140">
        <f>O290*H290</f>
        <v>0</v>
      </c>
      <c r="Q290" s="140">
        <v>0</v>
      </c>
      <c r="R290" s="140">
        <f>Q290*H290</f>
        <v>0</v>
      </c>
      <c r="S290" s="140">
        <v>0</v>
      </c>
      <c r="T290" s="141">
        <f>S290*H290</f>
        <v>0</v>
      </c>
      <c r="AR290" s="142" t="s">
        <v>159</v>
      </c>
      <c r="AT290" s="142" t="s">
        <v>154</v>
      </c>
      <c r="AU290" s="142" t="s">
        <v>81</v>
      </c>
      <c r="AY290" s="17" t="s">
        <v>152</v>
      </c>
      <c r="BE290" s="143">
        <f>IF(N290="základní",J290,0)</f>
        <v>30000</v>
      </c>
      <c r="BF290" s="143">
        <f>IF(N290="snížená",J290,0)</f>
        <v>0</v>
      </c>
      <c r="BG290" s="143">
        <f>IF(N290="zákl. přenesená",J290,0)</f>
        <v>0</v>
      </c>
      <c r="BH290" s="143">
        <f>IF(N290="sníž. přenesená",J290,0)</f>
        <v>0</v>
      </c>
      <c r="BI290" s="143">
        <f>IF(N290="nulová",J290,0)</f>
        <v>0</v>
      </c>
      <c r="BJ290" s="17" t="s">
        <v>79</v>
      </c>
      <c r="BK290" s="143">
        <f>ROUND(I290*H290,2)</f>
        <v>30000</v>
      </c>
      <c r="BL290" s="17" t="s">
        <v>159</v>
      </c>
      <c r="BM290" s="142" t="s">
        <v>727</v>
      </c>
    </row>
    <row r="291" spans="2:65" s="12" customFormat="1" x14ac:dyDescent="0.2">
      <c r="B291" s="148"/>
      <c r="D291" s="149" t="s">
        <v>163</v>
      </c>
      <c r="E291" s="150" t="s">
        <v>19</v>
      </c>
      <c r="F291" s="151" t="s">
        <v>402</v>
      </c>
      <c r="H291" s="150" t="s">
        <v>19</v>
      </c>
      <c r="L291" s="148"/>
      <c r="M291" s="153"/>
      <c r="T291" s="154"/>
      <c r="AT291" s="150" t="s">
        <v>163</v>
      </c>
      <c r="AU291" s="150" t="s">
        <v>81</v>
      </c>
      <c r="AV291" s="12" t="s">
        <v>79</v>
      </c>
      <c r="AW291" s="12" t="s">
        <v>33</v>
      </c>
      <c r="AX291" s="12" t="s">
        <v>72</v>
      </c>
      <c r="AY291" s="150" t="s">
        <v>152</v>
      </c>
    </row>
    <row r="292" spans="2:65" s="12" customFormat="1" x14ac:dyDescent="0.2">
      <c r="B292" s="148"/>
      <c r="D292" s="149" t="s">
        <v>163</v>
      </c>
      <c r="E292" s="150" t="s">
        <v>19</v>
      </c>
      <c r="F292" s="151" t="s">
        <v>403</v>
      </c>
      <c r="H292" s="150" t="s">
        <v>19</v>
      </c>
      <c r="L292" s="148"/>
      <c r="M292" s="153"/>
      <c r="T292" s="154"/>
      <c r="AT292" s="150" t="s">
        <v>163</v>
      </c>
      <c r="AU292" s="150" t="s">
        <v>81</v>
      </c>
      <c r="AV292" s="12" t="s">
        <v>79</v>
      </c>
      <c r="AW292" s="12" t="s">
        <v>33</v>
      </c>
      <c r="AX292" s="12" t="s">
        <v>72</v>
      </c>
      <c r="AY292" s="150" t="s">
        <v>152</v>
      </c>
    </row>
    <row r="293" spans="2:65" s="13" customFormat="1" x14ac:dyDescent="0.2">
      <c r="B293" s="155"/>
      <c r="D293" s="149" t="s">
        <v>163</v>
      </c>
      <c r="E293" s="156" t="s">
        <v>19</v>
      </c>
      <c r="F293" s="157" t="s">
        <v>79</v>
      </c>
      <c r="H293" s="158">
        <v>1</v>
      </c>
      <c r="L293" s="155"/>
      <c r="M293" s="160"/>
      <c r="T293" s="161"/>
      <c r="AT293" s="156" t="s">
        <v>163</v>
      </c>
      <c r="AU293" s="156" t="s">
        <v>81</v>
      </c>
      <c r="AV293" s="13" t="s">
        <v>81</v>
      </c>
      <c r="AW293" s="13" t="s">
        <v>33</v>
      </c>
      <c r="AX293" s="13" t="s">
        <v>79</v>
      </c>
      <c r="AY293" s="156" t="s">
        <v>152</v>
      </c>
    </row>
    <row r="294" spans="2:65" s="1" customFormat="1" ht="16.5" customHeight="1" x14ac:dyDescent="0.2">
      <c r="B294" s="32"/>
      <c r="C294" s="169" t="s">
        <v>451</v>
      </c>
      <c r="D294" s="169" t="s">
        <v>228</v>
      </c>
      <c r="E294" s="170" t="s">
        <v>405</v>
      </c>
      <c r="F294" s="171" t="s">
        <v>406</v>
      </c>
      <c r="G294" s="172" t="s">
        <v>407</v>
      </c>
      <c r="H294" s="173">
        <v>3</v>
      </c>
      <c r="I294" s="271">
        <v>0</v>
      </c>
      <c r="J294" s="175">
        <f>ROUND(I294*H294,2)</f>
        <v>0</v>
      </c>
      <c r="K294" s="171" t="s">
        <v>19</v>
      </c>
      <c r="L294" s="176"/>
      <c r="M294" s="177" t="s">
        <v>19</v>
      </c>
      <c r="N294" s="178" t="s">
        <v>43</v>
      </c>
      <c r="P294" s="140">
        <f>O294*H294</f>
        <v>0</v>
      </c>
      <c r="Q294" s="140">
        <v>0</v>
      </c>
      <c r="R294" s="140">
        <f>Q294*H294</f>
        <v>0</v>
      </c>
      <c r="S294" s="140">
        <v>0</v>
      </c>
      <c r="T294" s="141">
        <f>S294*H294</f>
        <v>0</v>
      </c>
      <c r="AR294" s="142" t="s">
        <v>208</v>
      </c>
      <c r="AT294" s="142" t="s">
        <v>228</v>
      </c>
      <c r="AU294" s="142" t="s">
        <v>81</v>
      </c>
      <c r="AY294" s="17" t="s">
        <v>152</v>
      </c>
      <c r="BE294" s="143">
        <f>IF(N294="základní",J294,0)</f>
        <v>0</v>
      </c>
      <c r="BF294" s="143">
        <f>IF(N294="snížená",J294,0)</f>
        <v>0</v>
      </c>
      <c r="BG294" s="143">
        <f>IF(N294="zákl. přenesená",J294,0)</f>
        <v>0</v>
      </c>
      <c r="BH294" s="143">
        <f>IF(N294="sníž. přenesená",J294,0)</f>
        <v>0</v>
      </c>
      <c r="BI294" s="143">
        <f>IF(N294="nulová",J294,0)</f>
        <v>0</v>
      </c>
      <c r="BJ294" s="17" t="s">
        <v>79</v>
      </c>
      <c r="BK294" s="143">
        <f>ROUND(I294*H294,2)</f>
        <v>0</v>
      </c>
      <c r="BL294" s="17" t="s">
        <v>159</v>
      </c>
      <c r="BM294" s="142" t="s">
        <v>728</v>
      </c>
    </row>
    <row r="295" spans="2:65" s="1" customFormat="1" ht="19.5" x14ac:dyDescent="0.2">
      <c r="B295" s="32"/>
      <c r="D295" s="149" t="s">
        <v>409</v>
      </c>
      <c r="F295" s="179" t="s">
        <v>854</v>
      </c>
      <c r="L295" s="32"/>
      <c r="M295" s="147"/>
      <c r="T295" s="53"/>
      <c r="AT295" s="17" t="s">
        <v>409</v>
      </c>
      <c r="AU295" s="17" t="s">
        <v>81</v>
      </c>
    </row>
    <row r="296" spans="2:65" s="1" customFormat="1" ht="16.5" customHeight="1" x14ac:dyDescent="0.2">
      <c r="B296" s="32"/>
      <c r="C296" s="169" t="s">
        <v>456</v>
      </c>
      <c r="D296" s="169" t="s">
        <v>228</v>
      </c>
      <c r="E296" s="170" t="s">
        <v>412</v>
      </c>
      <c r="F296" s="171" t="s">
        <v>413</v>
      </c>
      <c r="G296" s="172" t="s">
        <v>407</v>
      </c>
      <c r="H296" s="173">
        <v>1</v>
      </c>
      <c r="I296" s="271">
        <v>0</v>
      </c>
      <c r="J296" s="175">
        <f>ROUND(I296*H296,2)</f>
        <v>0</v>
      </c>
      <c r="K296" s="171" t="s">
        <v>19</v>
      </c>
      <c r="L296" s="176"/>
      <c r="M296" s="177" t="s">
        <v>19</v>
      </c>
      <c r="N296" s="178" t="s">
        <v>43</v>
      </c>
      <c r="P296" s="140">
        <f>O296*H296</f>
        <v>0</v>
      </c>
      <c r="Q296" s="140">
        <v>0</v>
      </c>
      <c r="R296" s="140">
        <f>Q296*H296</f>
        <v>0</v>
      </c>
      <c r="S296" s="140">
        <v>0</v>
      </c>
      <c r="T296" s="141">
        <f>S296*H296</f>
        <v>0</v>
      </c>
      <c r="AR296" s="142" t="s">
        <v>208</v>
      </c>
      <c r="AT296" s="142" t="s">
        <v>228</v>
      </c>
      <c r="AU296" s="142" t="s">
        <v>81</v>
      </c>
      <c r="AY296" s="17" t="s">
        <v>152</v>
      </c>
      <c r="BE296" s="143">
        <f>IF(N296="základní",J296,0)</f>
        <v>0</v>
      </c>
      <c r="BF296" s="143">
        <f>IF(N296="snížená",J296,0)</f>
        <v>0</v>
      </c>
      <c r="BG296" s="143">
        <f>IF(N296="zákl. přenesená",J296,0)</f>
        <v>0</v>
      </c>
      <c r="BH296" s="143">
        <f>IF(N296="sníž. přenesená",J296,0)</f>
        <v>0</v>
      </c>
      <c r="BI296" s="143">
        <f>IF(N296="nulová",J296,0)</f>
        <v>0</v>
      </c>
      <c r="BJ296" s="17" t="s">
        <v>79</v>
      </c>
      <c r="BK296" s="143">
        <f>ROUND(I296*H296,2)</f>
        <v>0</v>
      </c>
      <c r="BL296" s="17" t="s">
        <v>159</v>
      </c>
      <c r="BM296" s="142" t="s">
        <v>729</v>
      </c>
    </row>
    <row r="297" spans="2:65" s="1" customFormat="1" ht="19.5" x14ac:dyDescent="0.2">
      <c r="B297" s="32"/>
      <c r="D297" s="149" t="s">
        <v>409</v>
      </c>
      <c r="F297" s="179" t="s">
        <v>854</v>
      </c>
      <c r="L297" s="32"/>
      <c r="M297" s="147"/>
      <c r="T297" s="53"/>
      <c r="AT297" s="17" t="s">
        <v>409</v>
      </c>
      <c r="AU297" s="17" t="s">
        <v>81</v>
      </c>
    </row>
    <row r="298" spans="2:65" s="1" customFormat="1" ht="16.5" customHeight="1" x14ac:dyDescent="0.2">
      <c r="B298" s="32"/>
      <c r="C298" s="169" t="s">
        <v>461</v>
      </c>
      <c r="D298" s="169" t="s">
        <v>228</v>
      </c>
      <c r="E298" s="170" t="s">
        <v>416</v>
      </c>
      <c r="F298" s="171" t="s">
        <v>417</v>
      </c>
      <c r="G298" s="172" t="s">
        <v>407</v>
      </c>
      <c r="H298" s="173">
        <v>1</v>
      </c>
      <c r="I298" s="271">
        <v>0</v>
      </c>
      <c r="J298" s="175">
        <f>ROUND(I298*H298,2)</f>
        <v>0</v>
      </c>
      <c r="K298" s="171" t="s">
        <v>19</v>
      </c>
      <c r="L298" s="176"/>
      <c r="M298" s="177" t="s">
        <v>19</v>
      </c>
      <c r="N298" s="178" t="s">
        <v>43</v>
      </c>
      <c r="P298" s="140">
        <f>O298*H298</f>
        <v>0</v>
      </c>
      <c r="Q298" s="140">
        <v>0</v>
      </c>
      <c r="R298" s="140">
        <f>Q298*H298</f>
        <v>0</v>
      </c>
      <c r="S298" s="140">
        <v>0</v>
      </c>
      <c r="T298" s="141">
        <f>S298*H298</f>
        <v>0</v>
      </c>
      <c r="AR298" s="142" t="s">
        <v>208</v>
      </c>
      <c r="AT298" s="142" t="s">
        <v>228</v>
      </c>
      <c r="AU298" s="142" t="s">
        <v>81</v>
      </c>
      <c r="AY298" s="17" t="s">
        <v>152</v>
      </c>
      <c r="BE298" s="143">
        <f>IF(N298="základní",J298,0)</f>
        <v>0</v>
      </c>
      <c r="BF298" s="143">
        <f>IF(N298="snížená",J298,0)</f>
        <v>0</v>
      </c>
      <c r="BG298" s="143">
        <f>IF(N298="zákl. přenesená",J298,0)</f>
        <v>0</v>
      </c>
      <c r="BH298" s="143">
        <f>IF(N298="sníž. přenesená",J298,0)</f>
        <v>0</v>
      </c>
      <c r="BI298" s="143">
        <f>IF(N298="nulová",J298,0)</f>
        <v>0</v>
      </c>
      <c r="BJ298" s="17" t="s">
        <v>79</v>
      </c>
      <c r="BK298" s="143">
        <f>ROUND(I298*H298,2)</f>
        <v>0</v>
      </c>
      <c r="BL298" s="17" t="s">
        <v>159</v>
      </c>
      <c r="BM298" s="142" t="s">
        <v>730</v>
      </c>
    </row>
    <row r="299" spans="2:65" s="1" customFormat="1" ht="19.5" x14ac:dyDescent="0.2">
      <c r="B299" s="32"/>
      <c r="D299" s="149" t="s">
        <v>409</v>
      </c>
      <c r="F299" s="179" t="s">
        <v>854</v>
      </c>
      <c r="L299" s="32"/>
      <c r="M299" s="147"/>
      <c r="T299" s="53"/>
      <c r="AT299" s="17" t="s">
        <v>409</v>
      </c>
      <c r="AU299" s="17" t="s">
        <v>81</v>
      </c>
    </row>
    <row r="300" spans="2:65" s="1" customFormat="1" ht="24.2" customHeight="1" x14ac:dyDescent="0.2">
      <c r="B300" s="32"/>
      <c r="C300" s="169" t="s">
        <v>469</v>
      </c>
      <c r="D300" s="169" t="s">
        <v>228</v>
      </c>
      <c r="E300" s="170" t="s">
        <v>420</v>
      </c>
      <c r="F300" s="171" t="s">
        <v>421</v>
      </c>
      <c r="G300" s="172" t="s">
        <v>407</v>
      </c>
      <c r="H300" s="173">
        <v>1</v>
      </c>
      <c r="I300" s="271">
        <v>0</v>
      </c>
      <c r="J300" s="175">
        <f>ROUND(I300*H300,2)</f>
        <v>0</v>
      </c>
      <c r="K300" s="171" t="s">
        <v>19</v>
      </c>
      <c r="L300" s="176"/>
      <c r="M300" s="177" t="s">
        <v>19</v>
      </c>
      <c r="N300" s="178" t="s">
        <v>43</v>
      </c>
      <c r="P300" s="140">
        <f>O300*H300</f>
        <v>0</v>
      </c>
      <c r="Q300" s="140">
        <v>0</v>
      </c>
      <c r="R300" s="140">
        <f>Q300*H300</f>
        <v>0</v>
      </c>
      <c r="S300" s="140">
        <v>0</v>
      </c>
      <c r="T300" s="141">
        <f>S300*H300</f>
        <v>0</v>
      </c>
      <c r="AR300" s="142" t="s">
        <v>208</v>
      </c>
      <c r="AT300" s="142" t="s">
        <v>228</v>
      </c>
      <c r="AU300" s="142" t="s">
        <v>81</v>
      </c>
      <c r="AY300" s="17" t="s">
        <v>152</v>
      </c>
      <c r="BE300" s="143">
        <f>IF(N300="základní",J300,0)</f>
        <v>0</v>
      </c>
      <c r="BF300" s="143">
        <f>IF(N300="snížená",J300,0)</f>
        <v>0</v>
      </c>
      <c r="BG300" s="143">
        <f>IF(N300="zákl. přenesená",J300,0)</f>
        <v>0</v>
      </c>
      <c r="BH300" s="143">
        <f>IF(N300="sníž. přenesená",J300,0)</f>
        <v>0</v>
      </c>
      <c r="BI300" s="143">
        <f>IF(N300="nulová",J300,0)</f>
        <v>0</v>
      </c>
      <c r="BJ300" s="17" t="s">
        <v>79</v>
      </c>
      <c r="BK300" s="143">
        <f>ROUND(I300*H300,2)</f>
        <v>0</v>
      </c>
      <c r="BL300" s="17" t="s">
        <v>159</v>
      </c>
      <c r="BM300" s="142" t="s">
        <v>731</v>
      </c>
    </row>
    <row r="301" spans="2:65" s="1" customFormat="1" ht="19.5" x14ac:dyDescent="0.2">
      <c r="B301" s="32"/>
      <c r="D301" s="149" t="s">
        <v>409</v>
      </c>
      <c r="F301" s="179" t="s">
        <v>854</v>
      </c>
      <c r="L301" s="32"/>
      <c r="M301" s="147"/>
      <c r="T301" s="53"/>
      <c r="AT301" s="17" t="s">
        <v>409</v>
      </c>
      <c r="AU301" s="17" t="s">
        <v>81</v>
      </c>
    </row>
    <row r="302" spans="2:65" s="1" customFormat="1" ht="16.5" customHeight="1" x14ac:dyDescent="0.2">
      <c r="B302" s="32"/>
      <c r="C302" s="131" t="s">
        <v>478</v>
      </c>
      <c r="D302" s="131" t="s">
        <v>154</v>
      </c>
      <c r="E302" s="132" t="s">
        <v>424</v>
      </c>
      <c r="F302" s="133" t="s">
        <v>855</v>
      </c>
      <c r="G302" s="134" t="s">
        <v>400</v>
      </c>
      <c r="H302" s="135">
        <v>1</v>
      </c>
      <c r="I302" s="270">
        <v>30000</v>
      </c>
      <c r="J302" s="137">
        <f>ROUND(I302*H302,2)</f>
        <v>30000</v>
      </c>
      <c r="K302" s="133" t="s">
        <v>19</v>
      </c>
      <c r="L302" s="32"/>
      <c r="M302" s="138" t="s">
        <v>19</v>
      </c>
      <c r="N302" s="139" t="s">
        <v>43</v>
      </c>
      <c r="P302" s="140">
        <f>O302*H302</f>
        <v>0</v>
      </c>
      <c r="Q302" s="140">
        <v>0</v>
      </c>
      <c r="R302" s="140">
        <f>Q302*H302</f>
        <v>0</v>
      </c>
      <c r="S302" s="140">
        <v>0</v>
      </c>
      <c r="T302" s="141">
        <f>S302*H302</f>
        <v>0</v>
      </c>
      <c r="AR302" s="142" t="s">
        <v>159</v>
      </c>
      <c r="AT302" s="142" t="s">
        <v>154</v>
      </c>
      <c r="AU302" s="142" t="s">
        <v>81</v>
      </c>
      <c r="AY302" s="17" t="s">
        <v>152</v>
      </c>
      <c r="BE302" s="143">
        <f>IF(N302="základní",J302,0)</f>
        <v>30000</v>
      </c>
      <c r="BF302" s="143">
        <f>IF(N302="snížená",J302,0)</f>
        <v>0</v>
      </c>
      <c r="BG302" s="143">
        <f>IF(N302="zákl. přenesená",J302,0)</f>
        <v>0</v>
      </c>
      <c r="BH302" s="143">
        <f>IF(N302="sníž. přenesená",J302,0)</f>
        <v>0</v>
      </c>
      <c r="BI302" s="143">
        <f>IF(N302="nulová",J302,0)</f>
        <v>0</v>
      </c>
      <c r="BJ302" s="17" t="s">
        <v>79</v>
      </c>
      <c r="BK302" s="143">
        <f>ROUND(I302*H302,2)</f>
        <v>30000</v>
      </c>
      <c r="BL302" s="17" t="s">
        <v>159</v>
      </c>
      <c r="BM302" s="142" t="s">
        <v>732</v>
      </c>
    </row>
    <row r="303" spans="2:65" s="12" customFormat="1" x14ac:dyDescent="0.2">
      <c r="B303" s="148"/>
      <c r="D303" s="149" t="s">
        <v>163</v>
      </c>
      <c r="E303" s="150" t="s">
        <v>19</v>
      </c>
      <c r="F303" s="151" t="s">
        <v>403</v>
      </c>
      <c r="H303" s="150" t="s">
        <v>19</v>
      </c>
      <c r="I303" s="152"/>
      <c r="L303" s="148"/>
      <c r="M303" s="153"/>
      <c r="T303" s="154"/>
      <c r="AT303" s="150" t="s">
        <v>163</v>
      </c>
      <c r="AU303" s="150" t="s">
        <v>81</v>
      </c>
      <c r="AV303" s="12" t="s">
        <v>79</v>
      </c>
      <c r="AW303" s="12" t="s">
        <v>33</v>
      </c>
      <c r="AX303" s="12" t="s">
        <v>72</v>
      </c>
      <c r="AY303" s="150" t="s">
        <v>152</v>
      </c>
    </row>
    <row r="304" spans="2:65" s="13" customFormat="1" x14ac:dyDescent="0.2">
      <c r="B304" s="155"/>
      <c r="D304" s="149" t="s">
        <v>163</v>
      </c>
      <c r="E304" s="156" t="s">
        <v>19</v>
      </c>
      <c r="F304" s="157" t="s">
        <v>79</v>
      </c>
      <c r="H304" s="158">
        <v>1</v>
      </c>
      <c r="I304" s="159"/>
      <c r="L304" s="155"/>
      <c r="M304" s="160"/>
      <c r="T304" s="161"/>
      <c r="AT304" s="156" t="s">
        <v>163</v>
      </c>
      <c r="AU304" s="156" t="s">
        <v>81</v>
      </c>
      <c r="AV304" s="13" t="s">
        <v>81</v>
      </c>
      <c r="AW304" s="13" t="s">
        <v>33</v>
      </c>
      <c r="AX304" s="13" t="s">
        <v>79</v>
      </c>
      <c r="AY304" s="156" t="s">
        <v>152</v>
      </c>
    </row>
    <row r="305" spans="2:65" s="11" customFormat="1" ht="22.9" customHeight="1" x14ac:dyDescent="0.2">
      <c r="B305" s="119"/>
      <c r="D305" s="120" t="s">
        <v>71</v>
      </c>
      <c r="E305" s="129" t="s">
        <v>427</v>
      </c>
      <c r="F305" s="129" t="s">
        <v>428</v>
      </c>
      <c r="I305" s="122"/>
      <c r="J305" s="130">
        <f>BK305</f>
        <v>0</v>
      </c>
      <c r="L305" s="119"/>
      <c r="M305" s="124"/>
      <c r="P305" s="125">
        <f>SUM(P306:P324)</f>
        <v>0</v>
      </c>
      <c r="R305" s="125">
        <f>SUM(R306:R324)</f>
        <v>0</v>
      </c>
      <c r="T305" s="126">
        <f>SUM(T306:T324)</f>
        <v>0</v>
      </c>
      <c r="AR305" s="120" t="s">
        <v>79</v>
      </c>
      <c r="AT305" s="127" t="s">
        <v>71</v>
      </c>
      <c r="AU305" s="127" t="s">
        <v>79</v>
      </c>
      <c r="AY305" s="120" t="s">
        <v>152</v>
      </c>
      <c r="BK305" s="128">
        <f>SUM(BK306:BK324)</f>
        <v>0</v>
      </c>
    </row>
    <row r="306" spans="2:65" s="1" customFormat="1" ht="24.2" customHeight="1" x14ac:dyDescent="0.2">
      <c r="B306" s="32"/>
      <c r="C306" s="131" t="s">
        <v>485</v>
      </c>
      <c r="D306" s="131" t="s">
        <v>154</v>
      </c>
      <c r="E306" s="132" t="s">
        <v>430</v>
      </c>
      <c r="F306" s="133" t="s">
        <v>431</v>
      </c>
      <c r="G306" s="134" t="s">
        <v>231</v>
      </c>
      <c r="H306" s="135">
        <v>33.07</v>
      </c>
      <c r="I306" s="136"/>
      <c r="J306" s="137">
        <f>ROUND(I306*H306,2)</f>
        <v>0</v>
      </c>
      <c r="K306" s="133" t="s">
        <v>158</v>
      </c>
      <c r="L306" s="32"/>
      <c r="M306" s="138" t="s">
        <v>19</v>
      </c>
      <c r="N306" s="139" t="s">
        <v>43</v>
      </c>
      <c r="P306" s="140">
        <f>O306*H306</f>
        <v>0</v>
      </c>
      <c r="Q306" s="140">
        <v>0</v>
      </c>
      <c r="R306" s="140">
        <f>Q306*H306</f>
        <v>0</v>
      </c>
      <c r="S306" s="140">
        <v>0</v>
      </c>
      <c r="T306" s="141">
        <f>S306*H306</f>
        <v>0</v>
      </c>
      <c r="AR306" s="142" t="s">
        <v>159</v>
      </c>
      <c r="AT306" s="142" t="s">
        <v>154</v>
      </c>
      <c r="AU306" s="142" t="s">
        <v>81</v>
      </c>
      <c r="AY306" s="17" t="s">
        <v>152</v>
      </c>
      <c r="BE306" s="143">
        <f>IF(N306="základní",J306,0)</f>
        <v>0</v>
      </c>
      <c r="BF306" s="143">
        <f>IF(N306="snížená",J306,0)</f>
        <v>0</v>
      </c>
      <c r="BG306" s="143">
        <f>IF(N306="zákl. přenesená",J306,0)</f>
        <v>0</v>
      </c>
      <c r="BH306" s="143">
        <f>IF(N306="sníž. přenesená",J306,0)</f>
        <v>0</v>
      </c>
      <c r="BI306" s="143">
        <f>IF(N306="nulová",J306,0)</f>
        <v>0</v>
      </c>
      <c r="BJ306" s="17" t="s">
        <v>79</v>
      </c>
      <c r="BK306" s="143">
        <f>ROUND(I306*H306,2)</f>
        <v>0</v>
      </c>
      <c r="BL306" s="17" t="s">
        <v>159</v>
      </c>
      <c r="BM306" s="142" t="s">
        <v>733</v>
      </c>
    </row>
    <row r="307" spans="2:65" s="1" customFormat="1" x14ac:dyDescent="0.2">
      <c r="B307" s="32"/>
      <c r="D307" s="144" t="s">
        <v>161</v>
      </c>
      <c r="F307" s="145" t="s">
        <v>433</v>
      </c>
      <c r="I307" s="146"/>
      <c r="L307" s="32"/>
      <c r="M307" s="147"/>
      <c r="T307" s="53"/>
      <c r="AT307" s="17" t="s">
        <v>161</v>
      </c>
      <c r="AU307" s="17" t="s">
        <v>81</v>
      </c>
    </row>
    <row r="308" spans="2:65" s="1" customFormat="1" ht="24.2" customHeight="1" x14ac:dyDescent="0.2">
      <c r="B308" s="32"/>
      <c r="C308" s="131" t="s">
        <v>489</v>
      </c>
      <c r="D308" s="131" t="s">
        <v>154</v>
      </c>
      <c r="E308" s="132" t="s">
        <v>435</v>
      </c>
      <c r="F308" s="133" t="s">
        <v>436</v>
      </c>
      <c r="G308" s="134" t="s">
        <v>231</v>
      </c>
      <c r="H308" s="135">
        <v>462.98</v>
      </c>
      <c r="I308" s="136"/>
      <c r="J308" s="137">
        <f>ROUND(I308*H308,2)</f>
        <v>0</v>
      </c>
      <c r="K308" s="133" t="s">
        <v>158</v>
      </c>
      <c r="L308" s="32"/>
      <c r="M308" s="138" t="s">
        <v>19</v>
      </c>
      <c r="N308" s="139" t="s">
        <v>43</v>
      </c>
      <c r="P308" s="140">
        <f>O308*H308</f>
        <v>0</v>
      </c>
      <c r="Q308" s="140">
        <v>0</v>
      </c>
      <c r="R308" s="140">
        <f>Q308*H308</f>
        <v>0</v>
      </c>
      <c r="S308" s="140">
        <v>0</v>
      </c>
      <c r="T308" s="141">
        <f>S308*H308</f>
        <v>0</v>
      </c>
      <c r="AR308" s="142" t="s">
        <v>159</v>
      </c>
      <c r="AT308" s="142" t="s">
        <v>154</v>
      </c>
      <c r="AU308" s="142" t="s">
        <v>81</v>
      </c>
      <c r="AY308" s="17" t="s">
        <v>152</v>
      </c>
      <c r="BE308" s="143">
        <f>IF(N308="základní",J308,0)</f>
        <v>0</v>
      </c>
      <c r="BF308" s="143">
        <f>IF(N308="snížená",J308,0)</f>
        <v>0</v>
      </c>
      <c r="BG308" s="143">
        <f>IF(N308="zákl. přenesená",J308,0)</f>
        <v>0</v>
      </c>
      <c r="BH308" s="143">
        <f>IF(N308="sníž. přenesená",J308,0)</f>
        <v>0</v>
      </c>
      <c r="BI308" s="143">
        <f>IF(N308="nulová",J308,0)</f>
        <v>0</v>
      </c>
      <c r="BJ308" s="17" t="s">
        <v>79</v>
      </c>
      <c r="BK308" s="143">
        <f>ROUND(I308*H308,2)</f>
        <v>0</v>
      </c>
      <c r="BL308" s="17" t="s">
        <v>159</v>
      </c>
      <c r="BM308" s="142" t="s">
        <v>734</v>
      </c>
    </row>
    <row r="309" spans="2:65" s="1" customFormat="1" x14ac:dyDescent="0.2">
      <c r="B309" s="32"/>
      <c r="D309" s="144" t="s">
        <v>161</v>
      </c>
      <c r="F309" s="145" t="s">
        <v>438</v>
      </c>
      <c r="I309" s="146"/>
      <c r="L309" s="32"/>
      <c r="M309" s="147"/>
      <c r="T309" s="53"/>
      <c r="AT309" s="17" t="s">
        <v>161</v>
      </c>
      <c r="AU309" s="17" t="s">
        <v>81</v>
      </c>
    </row>
    <row r="310" spans="2:65" s="13" customFormat="1" x14ac:dyDescent="0.2">
      <c r="B310" s="155"/>
      <c r="D310" s="149" t="s">
        <v>163</v>
      </c>
      <c r="E310" s="156" t="s">
        <v>19</v>
      </c>
      <c r="F310" s="157" t="s">
        <v>856</v>
      </c>
      <c r="H310" s="158">
        <v>462.98</v>
      </c>
      <c r="I310" s="159"/>
      <c r="L310" s="155"/>
      <c r="M310" s="160"/>
      <c r="T310" s="161"/>
      <c r="AT310" s="156" t="s">
        <v>163</v>
      </c>
      <c r="AU310" s="156" t="s">
        <v>81</v>
      </c>
      <c r="AV310" s="13" t="s">
        <v>81</v>
      </c>
      <c r="AW310" s="13" t="s">
        <v>33</v>
      </c>
      <c r="AX310" s="13" t="s">
        <v>79</v>
      </c>
      <c r="AY310" s="156" t="s">
        <v>152</v>
      </c>
    </row>
    <row r="311" spans="2:65" s="1" customFormat="1" ht="16.5" customHeight="1" x14ac:dyDescent="0.2">
      <c r="B311" s="32"/>
      <c r="C311" s="131" t="s">
        <v>496</v>
      </c>
      <c r="D311" s="131" t="s">
        <v>154</v>
      </c>
      <c r="E311" s="132" t="s">
        <v>441</v>
      </c>
      <c r="F311" s="133" t="s">
        <v>442</v>
      </c>
      <c r="G311" s="134" t="s">
        <v>231</v>
      </c>
      <c r="H311" s="135">
        <v>33.07</v>
      </c>
      <c r="I311" s="136"/>
      <c r="J311" s="137">
        <f>ROUND(I311*H311,2)</f>
        <v>0</v>
      </c>
      <c r="K311" s="133" t="s">
        <v>158</v>
      </c>
      <c r="L311" s="32"/>
      <c r="M311" s="138" t="s">
        <v>19</v>
      </c>
      <c r="N311" s="139" t="s">
        <v>43</v>
      </c>
      <c r="P311" s="140">
        <f>O311*H311</f>
        <v>0</v>
      </c>
      <c r="Q311" s="140">
        <v>0</v>
      </c>
      <c r="R311" s="140">
        <f>Q311*H311</f>
        <v>0</v>
      </c>
      <c r="S311" s="140">
        <v>0</v>
      </c>
      <c r="T311" s="141">
        <f>S311*H311</f>
        <v>0</v>
      </c>
      <c r="AR311" s="142" t="s">
        <v>159</v>
      </c>
      <c r="AT311" s="142" t="s">
        <v>154</v>
      </c>
      <c r="AU311" s="142" t="s">
        <v>81</v>
      </c>
      <c r="AY311" s="17" t="s">
        <v>152</v>
      </c>
      <c r="BE311" s="143">
        <f>IF(N311="základní",J311,0)</f>
        <v>0</v>
      </c>
      <c r="BF311" s="143">
        <f>IF(N311="snížená",J311,0)</f>
        <v>0</v>
      </c>
      <c r="BG311" s="143">
        <f>IF(N311="zákl. přenesená",J311,0)</f>
        <v>0</v>
      </c>
      <c r="BH311" s="143">
        <f>IF(N311="sníž. přenesená",J311,0)</f>
        <v>0</v>
      </c>
      <c r="BI311" s="143">
        <f>IF(N311="nulová",J311,0)</f>
        <v>0</v>
      </c>
      <c r="BJ311" s="17" t="s">
        <v>79</v>
      </c>
      <c r="BK311" s="143">
        <f>ROUND(I311*H311,2)</f>
        <v>0</v>
      </c>
      <c r="BL311" s="17" t="s">
        <v>159</v>
      </c>
      <c r="BM311" s="142" t="s">
        <v>736</v>
      </c>
    </row>
    <row r="312" spans="2:65" s="1" customFormat="1" x14ac:dyDescent="0.2">
      <c r="B312" s="32"/>
      <c r="D312" s="144" t="s">
        <v>161</v>
      </c>
      <c r="F312" s="145" t="s">
        <v>444</v>
      </c>
      <c r="I312" s="146"/>
      <c r="L312" s="32"/>
      <c r="M312" s="147"/>
      <c r="T312" s="53"/>
      <c r="AT312" s="17" t="s">
        <v>161</v>
      </c>
      <c r="AU312" s="17" t="s">
        <v>81</v>
      </c>
    </row>
    <row r="313" spans="2:65" s="1" customFormat="1" ht="24.2" customHeight="1" x14ac:dyDescent="0.2">
      <c r="B313" s="32"/>
      <c r="C313" s="131" t="s">
        <v>500</v>
      </c>
      <c r="D313" s="131" t="s">
        <v>154</v>
      </c>
      <c r="E313" s="132" t="s">
        <v>446</v>
      </c>
      <c r="F313" s="133" t="s">
        <v>447</v>
      </c>
      <c r="G313" s="134" t="s">
        <v>231</v>
      </c>
      <c r="H313" s="135">
        <v>19.260000000000002</v>
      </c>
      <c r="I313" s="136"/>
      <c r="J313" s="137">
        <f>ROUND(I313*H313,2)</f>
        <v>0</v>
      </c>
      <c r="K313" s="133" t="s">
        <v>158</v>
      </c>
      <c r="L313" s="32"/>
      <c r="M313" s="138" t="s">
        <v>19</v>
      </c>
      <c r="N313" s="139" t="s">
        <v>43</v>
      </c>
      <c r="P313" s="140">
        <f>O313*H313</f>
        <v>0</v>
      </c>
      <c r="Q313" s="140">
        <v>0</v>
      </c>
      <c r="R313" s="140">
        <f>Q313*H313</f>
        <v>0</v>
      </c>
      <c r="S313" s="140">
        <v>0</v>
      </c>
      <c r="T313" s="141">
        <f>S313*H313</f>
        <v>0</v>
      </c>
      <c r="AR313" s="142" t="s">
        <v>159</v>
      </c>
      <c r="AT313" s="142" t="s">
        <v>154</v>
      </c>
      <c r="AU313" s="142" t="s">
        <v>81</v>
      </c>
      <c r="AY313" s="17" t="s">
        <v>152</v>
      </c>
      <c r="BE313" s="143">
        <f>IF(N313="základní",J313,0)</f>
        <v>0</v>
      </c>
      <c r="BF313" s="143">
        <f>IF(N313="snížená",J313,0)</f>
        <v>0</v>
      </c>
      <c r="BG313" s="143">
        <f>IF(N313="zákl. přenesená",J313,0)</f>
        <v>0</v>
      </c>
      <c r="BH313" s="143">
        <f>IF(N313="sníž. přenesená",J313,0)</f>
        <v>0</v>
      </c>
      <c r="BI313" s="143">
        <f>IF(N313="nulová",J313,0)</f>
        <v>0</v>
      </c>
      <c r="BJ313" s="17" t="s">
        <v>79</v>
      </c>
      <c r="BK313" s="143">
        <f>ROUND(I313*H313,2)</f>
        <v>0</v>
      </c>
      <c r="BL313" s="17" t="s">
        <v>159</v>
      </c>
      <c r="BM313" s="142" t="s">
        <v>737</v>
      </c>
    </row>
    <row r="314" spans="2:65" s="1" customFormat="1" x14ac:dyDescent="0.2">
      <c r="B314" s="32"/>
      <c r="D314" s="144" t="s">
        <v>161</v>
      </c>
      <c r="F314" s="145" t="s">
        <v>449</v>
      </c>
      <c r="I314" s="146"/>
      <c r="L314" s="32"/>
      <c r="M314" s="147"/>
      <c r="T314" s="53"/>
      <c r="AT314" s="17" t="s">
        <v>161</v>
      </c>
      <c r="AU314" s="17" t="s">
        <v>81</v>
      </c>
    </row>
    <row r="315" spans="2:65" s="13" customFormat="1" x14ac:dyDescent="0.2">
      <c r="B315" s="155"/>
      <c r="D315" s="149" t="s">
        <v>163</v>
      </c>
      <c r="E315" s="156" t="s">
        <v>19</v>
      </c>
      <c r="F315" s="157" t="s">
        <v>857</v>
      </c>
      <c r="H315" s="158">
        <v>9.36</v>
      </c>
      <c r="I315" s="159"/>
      <c r="L315" s="155"/>
      <c r="M315" s="160"/>
      <c r="T315" s="161"/>
      <c r="AT315" s="156" t="s">
        <v>163</v>
      </c>
      <c r="AU315" s="156" t="s">
        <v>81</v>
      </c>
      <c r="AV315" s="13" t="s">
        <v>81</v>
      </c>
      <c r="AW315" s="13" t="s">
        <v>33</v>
      </c>
      <c r="AX315" s="13" t="s">
        <v>72</v>
      </c>
      <c r="AY315" s="156" t="s">
        <v>152</v>
      </c>
    </row>
    <row r="316" spans="2:65" s="13" customFormat="1" x14ac:dyDescent="0.2">
      <c r="B316" s="155"/>
      <c r="D316" s="149" t="s">
        <v>163</v>
      </c>
      <c r="E316" s="156" t="s">
        <v>19</v>
      </c>
      <c r="F316" s="157" t="s">
        <v>858</v>
      </c>
      <c r="H316" s="158">
        <v>6.21</v>
      </c>
      <c r="I316" s="159"/>
      <c r="L316" s="155"/>
      <c r="M316" s="160"/>
      <c r="T316" s="161"/>
      <c r="AT316" s="156" t="s">
        <v>163</v>
      </c>
      <c r="AU316" s="156" t="s">
        <v>81</v>
      </c>
      <c r="AV316" s="13" t="s">
        <v>81</v>
      </c>
      <c r="AW316" s="13" t="s">
        <v>33</v>
      </c>
      <c r="AX316" s="13" t="s">
        <v>72</v>
      </c>
      <c r="AY316" s="156" t="s">
        <v>152</v>
      </c>
    </row>
    <row r="317" spans="2:65" s="13" customFormat="1" x14ac:dyDescent="0.2">
      <c r="B317" s="155"/>
      <c r="D317" s="149" t="s">
        <v>163</v>
      </c>
      <c r="E317" s="156" t="s">
        <v>19</v>
      </c>
      <c r="F317" s="157" t="s">
        <v>859</v>
      </c>
      <c r="H317" s="158">
        <v>3.69</v>
      </c>
      <c r="I317" s="159"/>
      <c r="L317" s="155"/>
      <c r="M317" s="160"/>
      <c r="T317" s="161"/>
      <c r="AT317" s="156" t="s">
        <v>163</v>
      </c>
      <c r="AU317" s="156" t="s">
        <v>81</v>
      </c>
      <c r="AV317" s="13" t="s">
        <v>81</v>
      </c>
      <c r="AW317" s="13" t="s">
        <v>33</v>
      </c>
      <c r="AX317" s="13" t="s">
        <v>72</v>
      </c>
      <c r="AY317" s="156" t="s">
        <v>152</v>
      </c>
    </row>
    <row r="318" spans="2:65" s="14" customFormat="1" x14ac:dyDescent="0.2">
      <c r="B318" s="162"/>
      <c r="D318" s="149" t="s">
        <v>163</v>
      </c>
      <c r="E318" s="163" t="s">
        <v>19</v>
      </c>
      <c r="F318" s="164" t="s">
        <v>194</v>
      </c>
      <c r="H318" s="165">
        <v>19.260000000000002</v>
      </c>
      <c r="I318" s="166"/>
      <c r="L318" s="162"/>
      <c r="M318" s="167"/>
      <c r="T318" s="168"/>
      <c r="AT318" s="163" t="s">
        <v>163</v>
      </c>
      <c r="AU318" s="163" t="s">
        <v>81</v>
      </c>
      <c r="AV318" s="14" t="s">
        <v>159</v>
      </c>
      <c r="AW318" s="14" t="s">
        <v>33</v>
      </c>
      <c r="AX318" s="14" t="s">
        <v>79</v>
      </c>
      <c r="AY318" s="163" t="s">
        <v>152</v>
      </c>
    </row>
    <row r="319" spans="2:65" s="1" customFormat="1" ht="24.2" customHeight="1" x14ac:dyDescent="0.2">
      <c r="B319" s="32"/>
      <c r="C319" s="131" t="s">
        <v>505</v>
      </c>
      <c r="D319" s="131" t="s">
        <v>154</v>
      </c>
      <c r="E319" s="132" t="s">
        <v>457</v>
      </c>
      <c r="F319" s="133" t="s">
        <v>235</v>
      </c>
      <c r="G319" s="134" t="s">
        <v>231</v>
      </c>
      <c r="H319" s="135">
        <v>10.44</v>
      </c>
      <c r="I319" s="136"/>
      <c r="J319" s="137">
        <f>ROUND(I319*H319,2)</f>
        <v>0</v>
      </c>
      <c r="K319" s="133" t="s">
        <v>158</v>
      </c>
      <c r="L319" s="32"/>
      <c r="M319" s="138" t="s">
        <v>19</v>
      </c>
      <c r="N319" s="139" t="s">
        <v>43</v>
      </c>
      <c r="P319" s="140">
        <f>O319*H319</f>
        <v>0</v>
      </c>
      <c r="Q319" s="140">
        <v>0</v>
      </c>
      <c r="R319" s="140">
        <f>Q319*H319</f>
        <v>0</v>
      </c>
      <c r="S319" s="140">
        <v>0</v>
      </c>
      <c r="T319" s="141">
        <f>S319*H319</f>
        <v>0</v>
      </c>
      <c r="AR319" s="142" t="s">
        <v>159</v>
      </c>
      <c r="AT319" s="142" t="s">
        <v>154</v>
      </c>
      <c r="AU319" s="142" t="s">
        <v>81</v>
      </c>
      <c r="AY319" s="17" t="s">
        <v>152</v>
      </c>
      <c r="BE319" s="143">
        <f>IF(N319="základní",J319,0)</f>
        <v>0</v>
      </c>
      <c r="BF319" s="143">
        <f>IF(N319="snížená",J319,0)</f>
        <v>0</v>
      </c>
      <c r="BG319" s="143">
        <f>IF(N319="zákl. přenesená",J319,0)</f>
        <v>0</v>
      </c>
      <c r="BH319" s="143">
        <f>IF(N319="sníž. přenesená",J319,0)</f>
        <v>0</v>
      </c>
      <c r="BI319" s="143">
        <f>IF(N319="nulová",J319,0)</f>
        <v>0</v>
      </c>
      <c r="BJ319" s="17" t="s">
        <v>79</v>
      </c>
      <c r="BK319" s="143">
        <f>ROUND(I319*H319,2)</f>
        <v>0</v>
      </c>
      <c r="BL319" s="17" t="s">
        <v>159</v>
      </c>
      <c r="BM319" s="142" t="s">
        <v>740</v>
      </c>
    </row>
    <row r="320" spans="2:65" s="1" customFormat="1" x14ac:dyDescent="0.2">
      <c r="B320" s="32"/>
      <c r="D320" s="144" t="s">
        <v>161</v>
      </c>
      <c r="F320" s="145" t="s">
        <v>459</v>
      </c>
      <c r="I320" s="146"/>
      <c r="L320" s="32"/>
      <c r="M320" s="147"/>
      <c r="T320" s="53"/>
      <c r="AT320" s="17" t="s">
        <v>161</v>
      </c>
      <c r="AU320" s="17" t="s">
        <v>81</v>
      </c>
    </row>
    <row r="321" spans="2:65" s="13" customFormat="1" x14ac:dyDescent="0.2">
      <c r="B321" s="155"/>
      <c r="D321" s="149" t="s">
        <v>163</v>
      </c>
      <c r="E321" s="156" t="s">
        <v>19</v>
      </c>
      <c r="F321" s="157" t="s">
        <v>860</v>
      </c>
      <c r="H321" s="158">
        <v>10.44</v>
      </c>
      <c r="I321" s="159"/>
      <c r="L321" s="155"/>
      <c r="M321" s="160"/>
      <c r="T321" s="161"/>
      <c r="AT321" s="156" t="s">
        <v>163</v>
      </c>
      <c r="AU321" s="156" t="s">
        <v>81</v>
      </c>
      <c r="AV321" s="13" t="s">
        <v>81</v>
      </c>
      <c r="AW321" s="13" t="s">
        <v>33</v>
      </c>
      <c r="AX321" s="13" t="s">
        <v>79</v>
      </c>
      <c r="AY321" s="156" t="s">
        <v>152</v>
      </c>
    </row>
    <row r="322" spans="2:65" s="1" customFormat="1" ht="24.2" customHeight="1" x14ac:dyDescent="0.2">
      <c r="B322" s="32"/>
      <c r="C322" s="131" t="s">
        <v>510</v>
      </c>
      <c r="D322" s="131" t="s">
        <v>154</v>
      </c>
      <c r="E322" s="132" t="s">
        <v>462</v>
      </c>
      <c r="F322" s="133" t="s">
        <v>463</v>
      </c>
      <c r="G322" s="134" t="s">
        <v>231</v>
      </c>
      <c r="H322" s="135">
        <v>3.0019999999999998</v>
      </c>
      <c r="I322" s="136"/>
      <c r="J322" s="137">
        <f>ROUND(I322*H322,2)</f>
        <v>0</v>
      </c>
      <c r="K322" s="133" t="s">
        <v>158</v>
      </c>
      <c r="L322" s="32"/>
      <c r="M322" s="138" t="s">
        <v>19</v>
      </c>
      <c r="N322" s="139" t="s">
        <v>43</v>
      </c>
      <c r="P322" s="140">
        <f>O322*H322</f>
        <v>0</v>
      </c>
      <c r="Q322" s="140">
        <v>0</v>
      </c>
      <c r="R322" s="140">
        <f>Q322*H322</f>
        <v>0</v>
      </c>
      <c r="S322" s="140">
        <v>0</v>
      </c>
      <c r="T322" s="141">
        <f>S322*H322</f>
        <v>0</v>
      </c>
      <c r="AR322" s="142" t="s">
        <v>159</v>
      </c>
      <c r="AT322" s="142" t="s">
        <v>154</v>
      </c>
      <c r="AU322" s="142" t="s">
        <v>81</v>
      </c>
      <c r="AY322" s="17" t="s">
        <v>152</v>
      </c>
      <c r="BE322" s="143">
        <f>IF(N322="základní",J322,0)</f>
        <v>0</v>
      </c>
      <c r="BF322" s="143">
        <f>IF(N322="snížená",J322,0)</f>
        <v>0</v>
      </c>
      <c r="BG322" s="143">
        <f>IF(N322="zákl. přenesená",J322,0)</f>
        <v>0</v>
      </c>
      <c r="BH322" s="143">
        <f>IF(N322="sníž. přenesená",J322,0)</f>
        <v>0</v>
      </c>
      <c r="BI322" s="143">
        <f>IF(N322="nulová",J322,0)</f>
        <v>0</v>
      </c>
      <c r="BJ322" s="17" t="s">
        <v>79</v>
      </c>
      <c r="BK322" s="143">
        <f>ROUND(I322*H322,2)</f>
        <v>0</v>
      </c>
      <c r="BL322" s="17" t="s">
        <v>159</v>
      </c>
      <c r="BM322" s="142" t="s">
        <v>742</v>
      </c>
    </row>
    <row r="323" spans="2:65" s="1" customFormat="1" x14ac:dyDescent="0.2">
      <c r="B323" s="32"/>
      <c r="D323" s="144" t="s">
        <v>161</v>
      </c>
      <c r="F323" s="145" t="s">
        <v>465</v>
      </c>
      <c r="I323" s="146"/>
      <c r="L323" s="32"/>
      <c r="M323" s="147"/>
      <c r="T323" s="53"/>
      <c r="AT323" s="17" t="s">
        <v>161</v>
      </c>
      <c r="AU323" s="17" t="s">
        <v>81</v>
      </c>
    </row>
    <row r="324" spans="2:65" s="13" customFormat="1" x14ac:dyDescent="0.2">
      <c r="B324" s="155"/>
      <c r="D324" s="149" t="s">
        <v>163</v>
      </c>
      <c r="E324" s="156" t="s">
        <v>19</v>
      </c>
      <c r="F324" s="157" t="s">
        <v>861</v>
      </c>
      <c r="H324" s="158">
        <v>3.0019999999999998</v>
      </c>
      <c r="I324" s="159"/>
      <c r="L324" s="155"/>
      <c r="M324" s="160"/>
      <c r="T324" s="161"/>
      <c r="AT324" s="156" t="s">
        <v>163</v>
      </c>
      <c r="AU324" s="156" t="s">
        <v>81</v>
      </c>
      <c r="AV324" s="13" t="s">
        <v>81</v>
      </c>
      <c r="AW324" s="13" t="s">
        <v>33</v>
      </c>
      <c r="AX324" s="13" t="s">
        <v>79</v>
      </c>
      <c r="AY324" s="156" t="s">
        <v>152</v>
      </c>
    </row>
    <row r="325" spans="2:65" s="11" customFormat="1" ht="22.9" customHeight="1" x14ac:dyDescent="0.2">
      <c r="B325" s="119"/>
      <c r="D325" s="120" t="s">
        <v>71</v>
      </c>
      <c r="E325" s="129" t="s">
        <v>467</v>
      </c>
      <c r="F325" s="129" t="s">
        <v>468</v>
      </c>
      <c r="I325" s="122"/>
      <c r="J325" s="130">
        <f>BK325</f>
        <v>0</v>
      </c>
      <c r="L325" s="119"/>
      <c r="M325" s="124"/>
      <c r="P325" s="125">
        <f>SUM(P326:P327)</f>
        <v>0</v>
      </c>
      <c r="R325" s="125">
        <f>SUM(R326:R327)</f>
        <v>0</v>
      </c>
      <c r="T325" s="126">
        <f>SUM(T326:T327)</f>
        <v>0</v>
      </c>
      <c r="AR325" s="120" t="s">
        <v>79</v>
      </c>
      <c r="AT325" s="127" t="s">
        <v>71</v>
      </c>
      <c r="AU325" s="127" t="s">
        <v>79</v>
      </c>
      <c r="AY325" s="120" t="s">
        <v>152</v>
      </c>
      <c r="BK325" s="128">
        <f>SUM(BK326:BK327)</f>
        <v>0</v>
      </c>
    </row>
    <row r="326" spans="2:65" s="1" customFormat="1" ht="24.2" customHeight="1" x14ac:dyDescent="0.2">
      <c r="B326" s="32"/>
      <c r="C326" s="131" t="s">
        <v>516</v>
      </c>
      <c r="D326" s="131" t="s">
        <v>154</v>
      </c>
      <c r="E326" s="132" t="s">
        <v>470</v>
      </c>
      <c r="F326" s="133" t="s">
        <v>471</v>
      </c>
      <c r="G326" s="134" t="s">
        <v>231</v>
      </c>
      <c r="H326" s="135">
        <v>110.99299999999999</v>
      </c>
      <c r="I326" s="136"/>
      <c r="J326" s="137">
        <f>ROUND(I326*H326,2)</f>
        <v>0</v>
      </c>
      <c r="K326" s="133" t="s">
        <v>158</v>
      </c>
      <c r="L326" s="32"/>
      <c r="M326" s="138" t="s">
        <v>19</v>
      </c>
      <c r="N326" s="139" t="s">
        <v>43</v>
      </c>
      <c r="P326" s="140">
        <f>O326*H326</f>
        <v>0</v>
      </c>
      <c r="Q326" s="140">
        <v>0</v>
      </c>
      <c r="R326" s="140">
        <f>Q326*H326</f>
        <v>0</v>
      </c>
      <c r="S326" s="140">
        <v>0</v>
      </c>
      <c r="T326" s="141">
        <f>S326*H326</f>
        <v>0</v>
      </c>
      <c r="AR326" s="142" t="s">
        <v>159</v>
      </c>
      <c r="AT326" s="142" t="s">
        <v>154</v>
      </c>
      <c r="AU326" s="142" t="s">
        <v>81</v>
      </c>
      <c r="AY326" s="17" t="s">
        <v>152</v>
      </c>
      <c r="BE326" s="143">
        <f>IF(N326="základní",J326,0)</f>
        <v>0</v>
      </c>
      <c r="BF326" s="143">
        <f>IF(N326="snížená",J326,0)</f>
        <v>0</v>
      </c>
      <c r="BG326" s="143">
        <f>IF(N326="zákl. přenesená",J326,0)</f>
        <v>0</v>
      </c>
      <c r="BH326" s="143">
        <f>IF(N326="sníž. přenesená",J326,0)</f>
        <v>0</v>
      </c>
      <c r="BI326" s="143">
        <f>IF(N326="nulová",J326,0)</f>
        <v>0</v>
      </c>
      <c r="BJ326" s="17" t="s">
        <v>79</v>
      </c>
      <c r="BK326" s="143">
        <f>ROUND(I326*H326,2)</f>
        <v>0</v>
      </c>
      <c r="BL326" s="17" t="s">
        <v>159</v>
      </c>
      <c r="BM326" s="142" t="s">
        <v>744</v>
      </c>
    </row>
    <row r="327" spans="2:65" s="1" customFormat="1" x14ac:dyDescent="0.2">
      <c r="B327" s="32"/>
      <c r="D327" s="144" t="s">
        <v>161</v>
      </c>
      <c r="F327" s="145" t="s">
        <v>473</v>
      </c>
      <c r="I327" s="146"/>
      <c r="L327" s="32"/>
      <c r="M327" s="147"/>
      <c r="T327" s="53"/>
      <c r="AT327" s="17" t="s">
        <v>161</v>
      </c>
      <c r="AU327" s="17" t="s">
        <v>81</v>
      </c>
    </row>
    <row r="328" spans="2:65" s="11" customFormat="1" ht="25.9" customHeight="1" x14ac:dyDescent="0.2">
      <c r="B328" s="119"/>
      <c r="D328" s="120" t="s">
        <v>71</v>
      </c>
      <c r="E328" s="121" t="s">
        <v>862</v>
      </c>
      <c r="F328" s="121" t="s">
        <v>863</v>
      </c>
      <c r="I328" s="122"/>
      <c r="J328" s="123">
        <f>BK328</f>
        <v>0</v>
      </c>
      <c r="L328" s="119"/>
      <c r="M328" s="124"/>
      <c r="P328" s="125">
        <f>P329</f>
        <v>0</v>
      </c>
      <c r="R328" s="125">
        <f>R329</f>
        <v>0</v>
      </c>
      <c r="T328" s="126">
        <f>T329</f>
        <v>0.36799999999999999</v>
      </c>
      <c r="AR328" s="120" t="s">
        <v>81</v>
      </c>
      <c r="AT328" s="127" t="s">
        <v>71</v>
      </c>
      <c r="AU328" s="127" t="s">
        <v>72</v>
      </c>
      <c r="AY328" s="120" t="s">
        <v>152</v>
      </c>
      <c r="BK328" s="128">
        <f>BK329</f>
        <v>0</v>
      </c>
    </row>
    <row r="329" spans="2:65" s="11" customFormat="1" ht="22.9" customHeight="1" x14ac:dyDescent="0.2">
      <c r="B329" s="119"/>
      <c r="D329" s="120" t="s">
        <v>71</v>
      </c>
      <c r="E329" s="129" t="s">
        <v>864</v>
      </c>
      <c r="F329" s="129" t="s">
        <v>865</v>
      </c>
      <c r="I329" s="122"/>
      <c r="J329" s="130">
        <f>BK329</f>
        <v>0</v>
      </c>
      <c r="L329" s="119"/>
      <c r="M329" s="124"/>
      <c r="P329" s="125">
        <f>SUM(P330:P331)</f>
        <v>0</v>
      </c>
      <c r="R329" s="125">
        <f>SUM(R330:R331)</f>
        <v>0</v>
      </c>
      <c r="T329" s="126">
        <f>SUM(T330:T331)</f>
        <v>0.36799999999999999</v>
      </c>
      <c r="AR329" s="120" t="s">
        <v>81</v>
      </c>
      <c r="AT329" s="127" t="s">
        <v>71</v>
      </c>
      <c r="AU329" s="127" t="s">
        <v>79</v>
      </c>
      <c r="AY329" s="120" t="s">
        <v>152</v>
      </c>
      <c r="BK329" s="128">
        <f>SUM(BK330:BK331)</f>
        <v>0</v>
      </c>
    </row>
    <row r="330" spans="2:65" s="1" customFormat="1" ht="16.5" customHeight="1" x14ac:dyDescent="0.2">
      <c r="B330" s="32"/>
      <c r="C330" s="131" t="s">
        <v>747</v>
      </c>
      <c r="D330" s="131" t="s">
        <v>154</v>
      </c>
      <c r="E330" s="132" t="s">
        <v>866</v>
      </c>
      <c r="F330" s="133" t="s">
        <v>867</v>
      </c>
      <c r="G330" s="134" t="s">
        <v>179</v>
      </c>
      <c r="H330" s="135">
        <v>23</v>
      </c>
      <c r="I330" s="136"/>
      <c r="J330" s="137">
        <f>ROUND(I330*H330,2)</f>
        <v>0</v>
      </c>
      <c r="K330" s="133" t="s">
        <v>158</v>
      </c>
      <c r="L330" s="32"/>
      <c r="M330" s="138" t="s">
        <v>19</v>
      </c>
      <c r="N330" s="139" t="s">
        <v>43</v>
      </c>
      <c r="P330" s="140">
        <f>O330*H330</f>
        <v>0</v>
      </c>
      <c r="Q330" s="140">
        <v>0</v>
      </c>
      <c r="R330" s="140">
        <f>Q330*H330</f>
        <v>0</v>
      </c>
      <c r="S330" s="140">
        <v>1.6E-2</v>
      </c>
      <c r="T330" s="141">
        <f>S330*H330</f>
        <v>0.36799999999999999</v>
      </c>
      <c r="AR330" s="142" t="s">
        <v>259</v>
      </c>
      <c r="AT330" s="142" t="s">
        <v>154</v>
      </c>
      <c r="AU330" s="142" t="s">
        <v>81</v>
      </c>
      <c r="AY330" s="17" t="s">
        <v>152</v>
      </c>
      <c r="BE330" s="143">
        <f>IF(N330="základní",J330,0)</f>
        <v>0</v>
      </c>
      <c r="BF330" s="143">
        <f>IF(N330="snížená",J330,0)</f>
        <v>0</v>
      </c>
      <c r="BG330" s="143">
        <f>IF(N330="zákl. přenesená",J330,0)</f>
        <v>0</v>
      </c>
      <c r="BH330" s="143">
        <f>IF(N330="sníž. přenesená",J330,0)</f>
        <v>0</v>
      </c>
      <c r="BI330" s="143">
        <f>IF(N330="nulová",J330,0)</f>
        <v>0</v>
      </c>
      <c r="BJ330" s="17" t="s">
        <v>79</v>
      </c>
      <c r="BK330" s="143">
        <f>ROUND(I330*H330,2)</f>
        <v>0</v>
      </c>
      <c r="BL330" s="17" t="s">
        <v>259</v>
      </c>
      <c r="BM330" s="142" t="s">
        <v>868</v>
      </c>
    </row>
    <row r="331" spans="2:65" s="1" customFormat="1" x14ac:dyDescent="0.2">
      <c r="B331" s="32"/>
      <c r="D331" s="144" t="s">
        <v>161</v>
      </c>
      <c r="F331" s="145" t="s">
        <v>869</v>
      </c>
      <c r="I331" s="146"/>
      <c r="L331" s="32"/>
      <c r="M331" s="147"/>
      <c r="T331" s="53"/>
      <c r="AT331" s="17" t="s">
        <v>161</v>
      </c>
      <c r="AU331" s="17" t="s">
        <v>81</v>
      </c>
    </row>
    <row r="332" spans="2:65" s="11" customFormat="1" ht="25.9" customHeight="1" x14ac:dyDescent="0.2">
      <c r="B332" s="119"/>
      <c r="D332" s="120" t="s">
        <v>71</v>
      </c>
      <c r="E332" s="121" t="s">
        <v>228</v>
      </c>
      <c r="F332" s="121" t="s">
        <v>870</v>
      </c>
      <c r="I332" s="122"/>
      <c r="J332" s="123">
        <f>BK332</f>
        <v>0</v>
      </c>
      <c r="L332" s="119"/>
      <c r="M332" s="124"/>
      <c r="P332" s="125">
        <f>P333+P343</f>
        <v>0</v>
      </c>
      <c r="R332" s="125">
        <f>R333+R343</f>
        <v>8.9549999999999991E-2</v>
      </c>
      <c r="T332" s="126">
        <f>T333+T343</f>
        <v>0</v>
      </c>
      <c r="AR332" s="120" t="s">
        <v>170</v>
      </c>
      <c r="AT332" s="127" t="s">
        <v>71</v>
      </c>
      <c r="AU332" s="127" t="s">
        <v>72</v>
      </c>
      <c r="AY332" s="120" t="s">
        <v>152</v>
      </c>
      <c r="BK332" s="128">
        <f>BK333+BK343</f>
        <v>0</v>
      </c>
    </row>
    <row r="333" spans="2:65" s="11" customFormat="1" ht="22.9" customHeight="1" x14ac:dyDescent="0.2">
      <c r="B333" s="119"/>
      <c r="D333" s="120" t="s">
        <v>71</v>
      </c>
      <c r="E333" s="129" t="s">
        <v>871</v>
      </c>
      <c r="F333" s="129" t="s">
        <v>872</v>
      </c>
      <c r="I333" s="122"/>
      <c r="J333" s="130">
        <f>BK333</f>
        <v>0</v>
      </c>
      <c r="L333" s="119"/>
      <c r="M333" s="124"/>
      <c r="P333" s="125">
        <f>SUM(P334:P342)</f>
        <v>0</v>
      </c>
      <c r="R333" s="125">
        <f>SUM(R334:R342)</f>
        <v>8.9549999999999991E-2</v>
      </c>
      <c r="T333" s="126">
        <f>SUM(T334:T342)</f>
        <v>0</v>
      </c>
      <c r="AR333" s="120" t="s">
        <v>170</v>
      </c>
      <c r="AT333" s="127" t="s">
        <v>71</v>
      </c>
      <c r="AU333" s="127" t="s">
        <v>79</v>
      </c>
      <c r="AY333" s="120" t="s">
        <v>152</v>
      </c>
      <c r="BK333" s="128">
        <f>SUM(BK334:BK342)</f>
        <v>0</v>
      </c>
    </row>
    <row r="334" spans="2:65" s="1" customFormat="1" ht="24.2" customHeight="1" x14ac:dyDescent="0.2">
      <c r="B334" s="32"/>
      <c r="C334" s="131" t="s">
        <v>749</v>
      </c>
      <c r="D334" s="131" t="s">
        <v>154</v>
      </c>
      <c r="E334" s="132" t="s">
        <v>873</v>
      </c>
      <c r="F334" s="133" t="s">
        <v>874</v>
      </c>
      <c r="G334" s="134" t="s">
        <v>179</v>
      </c>
      <c r="H334" s="135">
        <v>45</v>
      </c>
      <c r="I334" s="136"/>
      <c r="J334" s="137">
        <f>ROUND(I334*H334,2)</f>
        <v>0</v>
      </c>
      <c r="K334" s="133" t="s">
        <v>158</v>
      </c>
      <c r="L334" s="32"/>
      <c r="M334" s="138" t="s">
        <v>19</v>
      </c>
      <c r="N334" s="139" t="s">
        <v>43</v>
      </c>
      <c r="P334" s="140">
        <f>O334*H334</f>
        <v>0</v>
      </c>
      <c r="Q334" s="140">
        <v>0</v>
      </c>
      <c r="R334" s="140">
        <f>Q334*H334</f>
        <v>0</v>
      </c>
      <c r="S334" s="140">
        <v>0</v>
      </c>
      <c r="T334" s="141">
        <f>S334*H334</f>
        <v>0</v>
      </c>
      <c r="AR334" s="142" t="s">
        <v>751</v>
      </c>
      <c r="AT334" s="142" t="s">
        <v>154</v>
      </c>
      <c r="AU334" s="142" t="s">
        <v>81</v>
      </c>
      <c r="AY334" s="17" t="s">
        <v>152</v>
      </c>
      <c r="BE334" s="143">
        <f>IF(N334="základní",J334,0)</f>
        <v>0</v>
      </c>
      <c r="BF334" s="143">
        <f>IF(N334="snížená",J334,0)</f>
        <v>0</v>
      </c>
      <c r="BG334" s="143">
        <f>IF(N334="zákl. přenesená",J334,0)</f>
        <v>0</v>
      </c>
      <c r="BH334" s="143">
        <f>IF(N334="sníž. přenesená",J334,0)</f>
        <v>0</v>
      </c>
      <c r="BI334" s="143">
        <f>IF(N334="nulová",J334,0)</f>
        <v>0</v>
      </c>
      <c r="BJ334" s="17" t="s">
        <v>79</v>
      </c>
      <c r="BK334" s="143">
        <f>ROUND(I334*H334,2)</f>
        <v>0</v>
      </c>
      <c r="BL334" s="17" t="s">
        <v>751</v>
      </c>
      <c r="BM334" s="142" t="s">
        <v>875</v>
      </c>
    </row>
    <row r="335" spans="2:65" s="1" customFormat="1" x14ac:dyDescent="0.2">
      <c r="B335" s="32"/>
      <c r="D335" s="144" t="s">
        <v>161</v>
      </c>
      <c r="F335" s="145" t="s">
        <v>876</v>
      </c>
      <c r="I335" s="146"/>
      <c r="L335" s="32"/>
      <c r="M335" s="147"/>
      <c r="T335" s="53"/>
      <c r="AT335" s="17" t="s">
        <v>161</v>
      </c>
      <c r="AU335" s="17" t="s">
        <v>81</v>
      </c>
    </row>
    <row r="336" spans="2:65" s="1" customFormat="1" ht="16.5" customHeight="1" x14ac:dyDescent="0.2">
      <c r="B336" s="32"/>
      <c r="C336" s="169" t="s">
        <v>751</v>
      </c>
      <c r="D336" s="169" t="s">
        <v>228</v>
      </c>
      <c r="E336" s="170" t="s">
        <v>877</v>
      </c>
      <c r="F336" s="171" t="s">
        <v>878</v>
      </c>
      <c r="G336" s="172" t="s">
        <v>268</v>
      </c>
      <c r="H336" s="173">
        <v>45</v>
      </c>
      <c r="I336" s="174"/>
      <c r="J336" s="175">
        <f>ROUND(I336*H336,2)</f>
        <v>0</v>
      </c>
      <c r="K336" s="171" t="s">
        <v>158</v>
      </c>
      <c r="L336" s="176"/>
      <c r="M336" s="177" t="s">
        <v>19</v>
      </c>
      <c r="N336" s="178" t="s">
        <v>43</v>
      </c>
      <c r="P336" s="140">
        <f>O336*H336</f>
        <v>0</v>
      </c>
      <c r="Q336" s="140">
        <v>1E-3</v>
      </c>
      <c r="R336" s="140">
        <f>Q336*H336</f>
        <v>4.4999999999999998E-2</v>
      </c>
      <c r="S336" s="140">
        <v>0</v>
      </c>
      <c r="T336" s="141">
        <f>S336*H336</f>
        <v>0</v>
      </c>
      <c r="AR336" s="142" t="s">
        <v>879</v>
      </c>
      <c r="AT336" s="142" t="s">
        <v>228</v>
      </c>
      <c r="AU336" s="142" t="s">
        <v>81</v>
      </c>
      <c r="AY336" s="17" t="s">
        <v>152</v>
      </c>
      <c r="BE336" s="143">
        <f>IF(N336="základní",J336,0)</f>
        <v>0</v>
      </c>
      <c r="BF336" s="143">
        <f>IF(N336="snížená",J336,0)</f>
        <v>0</v>
      </c>
      <c r="BG336" s="143">
        <f>IF(N336="zákl. přenesená",J336,0)</f>
        <v>0</v>
      </c>
      <c r="BH336" s="143">
        <f>IF(N336="sníž. přenesená",J336,0)</f>
        <v>0</v>
      </c>
      <c r="BI336" s="143">
        <f>IF(N336="nulová",J336,0)</f>
        <v>0</v>
      </c>
      <c r="BJ336" s="17" t="s">
        <v>79</v>
      </c>
      <c r="BK336" s="143">
        <f>ROUND(I336*H336,2)</f>
        <v>0</v>
      </c>
      <c r="BL336" s="17" t="s">
        <v>879</v>
      </c>
      <c r="BM336" s="142" t="s">
        <v>880</v>
      </c>
    </row>
    <row r="337" spans="2:65" s="1" customFormat="1" ht="37.9" customHeight="1" x14ac:dyDescent="0.2">
      <c r="B337" s="32"/>
      <c r="C337" s="131" t="s">
        <v>753</v>
      </c>
      <c r="D337" s="131" t="s">
        <v>154</v>
      </c>
      <c r="E337" s="132" t="s">
        <v>881</v>
      </c>
      <c r="F337" s="133" t="s">
        <v>882</v>
      </c>
      <c r="G337" s="134" t="s">
        <v>179</v>
      </c>
      <c r="H337" s="135">
        <v>45</v>
      </c>
      <c r="I337" s="136"/>
      <c r="J337" s="137">
        <f>ROUND(I337*H337,2)</f>
        <v>0</v>
      </c>
      <c r="K337" s="133" t="s">
        <v>158</v>
      </c>
      <c r="L337" s="32"/>
      <c r="M337" s="138" t="s">
        <v>19</v>
      </c>
      <c r="N337" s="139" t="s">
        <v>43</v>
      </c>
      <c r="P337" s="140">
        <f>O337*H337</f>
        <v>0</v>
      </c>
      <c r="Q337" s="140">
        <v>0</v>
      </c>
      <c r="R337" s="140">
        <f>Q337*H337</f>
        <v>0</v>
      </c>
      <c r="S337" s="140">
        <v>0</v>
      </c>
      <c r="T337" s="141">
        <f>S337*H337</f>
        <v>0</v>
      </c>
      <c r="AR337" s="142" t="s">
        <v>751</v>
      </c>
      <c r="AT337" s="142" t="s">
        <v>154</v>
      </c>
      <c r="AU337" s="142" t="s">
        <v>81</v>
      </c>
      <c r="AY337" s="17" t="s">
        <v>152</v>
      </c>
      <c r="BE337" s="143">
        <f>IF(N337="základní",J337,0)</f>
        <v>0</v>
      </c>
      <c r="BF337" s="143">
        <f>IF(N337="snížená",J337,0)</f>
        <v>0</v>
      </c>
      <c r="BG337" s="143">
        <f>IF(N337="zákl. přenesená",J337,0)</f>
        <v>0</v>
      </c>
      <c r="BH337" s="143">
        <f>IF(N337="sníž. přenesená",J337,0)</f>
        <v>0</v>
      </c>
      <c r="BI337" s="143">
        <f>IF(N337="nulová",J337,0)</f>
        <v>0</v>
      </c>
      <c r="BJ337" s="17" t="s">
        <v>79</v>
      </c>
      <c r="BK337" s="143">
        <f>ROUND(I337*H337,2)</f>
        <v>0</v>
      </c>
      <c r="BL337" s="17" t="s">
        <v>751</v>
      </c>
      <c r="BM337" s="142" t="s">
        <v>883</v>
      </c>
    </row>
    <row r="338" spans="2:65" s="1" customFormat="1" x14ac:dyDescent="0.2">
      <c r="B338" s="32"/>
      <c r="D338" s="144" t="s">
        <v>161</v>
      </c>
      <c r="F338" s="145" t="s">
        <v>884</v>
      </c>
      <c r="I338" s="146"/>
      <c r="L338" s="32"/>
      <c r="M338" s="147"/>
      <c r="T338" s="53"/>
      <c r="AT338" s="17" t="s">
        <v>161</v>
      </c>
      <c r="AU338" s="17" t="s">
        <v>81</v>
      </c>
    </row>
    <row r="339" spans="2:65" s="13" customFormat="1" x14ac:dyDescent="0.2">
      <c r="B339" s="155"/>
      <c r="D339" s="149" t="s">
        <v>163</v>
      </c>
      <c r="E339" s="156" t="s">
        <v>19</v>
      </c>
      <c r="F339" s="157" t="s">
        <v>423</v>
      </c>
      <c r="H339" s="158">
        <v>45</v>
      </c>
      <c r="I339" s="159"/>
      <c r="L339" s="155"/>
      <c r="M339" s="160"/>
      <c r="T339" s="161"/>
      <c r="AT339" s="156" t="s">
        <v>163</v>
      </c>
      <c r="AU339" s="156" t="s">
        <v>81</v>
      </c>
      <c r="AV339" s="13" t="s">
        <v>81</v>
      </c>
      <c r="AW339" s="13" t="s">
        <v>33</v>
      </c>
      <c r="AX339" s="13" t="s">
        <v>79</v>
      </c>
      <c r="AY339" s="156" t="s">
        <v>152</v>
      </c>
    </row>
    <row r="340" spans="2:65" s="1" customFormat="1" ht="16.5" customHeight="1" x14ac:dyDescent="0.2">
      <c r="B340" s="32"/>
      <c r="C340" s="169" t="s">
        <v>755</v>
      </c>
      <c r="D340" s="169" t="s">
        <v>228</v>
      </c>
      <c r="E340" s="170" t="s">
        <v>885</v>
      </c>
      <c r="F340" s="171" t="s">
        <v>886</v>
      </c>
      <c r="G340" s="172" t="s">
        <v>179</v>
      </c>
      <c r="H340" s="173">
        <v>49.5</v>
      </c>
      <c r="I340" s="174"/>
      <c r="J340" s="175">
        <f>ROUND(I340*H340,2)</f>
        <v>0</v>
      </c>
      <c r="K340" s="171" t="s">
        <v>158</v>
      </c>
      <c r="L340" s="176"/>
      <c r="M340" s="177" t="s">
        <v>19</v>
      </c>
      <c r="N340" s="178" t="s">
        <v>43</v>
      </c>
      <c r="P340" s="140">
        <f>O340*H340</f>
        <v>0</v>
      </c>
      <c r="Q340" s="140">
        <v>8.9999999999999998E-4</v>
      </c>
      <c r="R340" s="140">
        <f>Q340*H340</f>
        <v>4.4549999999999999E-2</v>
      </c>
      <c r="S340" s="140">
        <v>0</v>
      </c>
      <c r="T340" s="141">
        <f>S340*H340</f>
        <v>0</v>
      </c>
      <c r="AR340" s="142" t="s">
        <v>887</v>
      </c>
      <c r="AT340" s="142" t="s">
        <v>228</v>
      </c>
      <c r="AU340" s="142" t="s">
        <v>81</v>
      </c>
      <c r="AY340" s="17" t="s">
        <v>152</v>
      </c>
      <c r="BE340" s="143">
        <f>IF(N340="základní",J340,0)</f>
        <v>0</v>
      </c>
      <c r="BF340" s="143">
        <f>IF(N340="snížená",J340,0)</f>
        <v>0</v>
      </c>
      <c r="BG340" s="143">
        <f>IF(N340="zákl. přenesená",J340,0)</f>
        <v>0</v>
      </c>
      <c r="BH340" s="143">
        <f>IF(N340="sníž. přenesená",J340,0)</f>
        <v>0</v>
      </c>
      <c r="BI340" s="143">
        <f>IF(N340="nulová",J340,0)</f>
        <v>0</v>
      </c>
      <c r="BJ340" s="17" t="s">
        <v>79</v>
      </c>
      <c r="BK340" s="143">
        <f>ROUND(I340*H340,2)</f>
        <v>0</v>
      </c>
      <c r="BL340" s="17" t="s">
        <v>751</v>
      </c>
      <c r="BM340" s="142" t="s">
        <v>888</v>
      </c>
    </row>
    <row r="341" spans="2:65" s="13" customFormat="1" x14ac:dyDescent="0.2">
      <c r="B341" s="155"/>
      <c r="D341" s="149" t="s">
        <v>163</v>
      </c>
      <c r="F341" s="157" t="s">
        <v>889</v>
      </c>
      <c r="H341" s="158">
        <v>49.5</v>
      </c>
      <c r="I341" s="159"/>
      <c r="L341" s="155"/>
      <c r="M341" s="160"/>
      <c r="T341" s="161"/>
      <c r="AT341" s="156" t="s">
        <v>163</v>
      </c>
      <c r="AU341" s="156" t="s">
        <v>81</v>
      </c>
      <c r="AV341" s="13" t="s">
        <v>81</v>
      </c>
      <c r="AW341" s="13" t="s">
        <v>4</v>
      </c>
      <c r="AX341" s="13" t="s">
        <v>79</v>
      </c>
      <c r="AY341" s="156" t="s">
        <v>152</v>
      </c>
    </row>
    <row r="342" spans="2:65" s="1" customFormat="1" ht="16.5" customHeight="1" x14ac:dyDescent="0.2">
      <c r="B342" s="32"/>
      <c r="C342" s="131" t="s">
        <v>757</v>
      </c>
      <c r="D342" s="131" t="s">
        <v>154</v>
      </c>
      <c r="E342" s="132" t="s">
        <v>890</v>
      </c>
      <c r="F342" s="133" t="s">
        <v>891</v>
      </c>
      <c r="G342" s="134" t="s">
        <v>400</v>
      </c>
      <c r="H342" s="135">
        <v>2</v>
      </c>
      <c r="I342" s="136"/>
      <c r="J342" s="137">
        <f>ROUND(I342*H342,2)</f>
        <v>0</v>
      </c>
      <c r="K342" s="133" t="s">
        <v>19</v>
      </c>
      <c r="L342" s="32"/>
      <c r="M342" s="138" t="s">
        <v>19</v>
      </c>
      <c r="N342" s="139" t="s">
        <v>43</v>
      </c>
      <c r="P342" s="140">
        <f>O342*H342</f>
        <v>0</v>
      </c>
      <c r="Q342" s="140">
        <v>0</v>
      </c>
      <c r="R342" s="140">
        <f>Q342*H342</f>
        <v>0</v>
      </c>
      <c r="S342" s="140">
        <v>0</v>
      </c>
      <c r="T342" s="141">
        <f>S342*H342</f>
        <v>0</v>
      </c>
      <c r="AR342" s="142" t="s">
        <v>751</v>
      </c>
      <c r="AT342" s="142" t="s">
        <v>154</v>
      </c>
      <c r="AU342" s="142" t="s">
        <v>81</v>
      </c>
      <c r="AY342" s="17" t="s">
        <v>152</v>
      </c>
      <c r="BE342" s="143">
        <f>IF(N342="základní",J342,0)</f>
        <v>0</v>
      </c>
      <c r="BF342" s="143">
        <f>IF(N342="snížená",J342,0)</f>
        <v>0</v>
      </c>
      <c r="BG342" s="143">
        <f>IF(N342="zákl. přenesená",J342,0)</f>
        <v>0</v>
      </c>
      <c r="BH342" s="143">
        <f>IF(N342="sníž. přenesená",J342,0)</f>
        <v>0</v>
      </c>
      <c r="BI342" s="143">
        <f>IF(N342="nulová",J342,0)</f>
        <v>0</v>
      </c>
      <c r="BJ342" s="17" t="s">
        <v>79</v>
      </c>
      <c r="BK342" s="143">
        <f>ROUND(I342*H342,2)</f>
        <v>0</v>
      </c>
      <c r="BL342" s="17" t="s">
        <v>751</v>
      </c>
      <c r="BM342" s="142" t="s">
        <v>892</v>
      </c>
    </row>
    <row r="343" spans="2:65" s="11" customFormat="1" ht="22.9" customHeight="1" x14ac:dyDescent="0.2">
      <c r="B343" s="119"/>
      <c r="D343" s="120" t="s">
        <v>71</v>
      </c>
      <c r="E343" s="129" t="s">
        <v>893</v>
      </c>
      <c r="F343" s="129" t="s">
        <v>894</v>
      </c>
      <c r="I343" s="122"/>
      <c r="J343" s="130">
        <f>BK343</f>
        <v>0</v>
      </c>
      <c r="L343" s="119"/>
      <c r="M343" s="124"/>
      <c r="P343" s="125">
        <f>SUM(P344:P348)</f>
        <v>0</v>
      </c>
      <c r="R343" s="125">
        <f>SUM(R344:R348)</f>
        <v>0</v>
      </c>
      <c r="T343" s="126">
        <f>SUM(T344:T348)</f>
        <v>0</v>
      </c>
      <c r="AR343" s="120" t="s">
        <v>170</v>
      </c>
      <c r="AT343" s="127" t="s">
        <v>71</v>
      </c>
      <c r="AU343" s="127" t="s">
        <v>79</v>
      </c>
      <c r="AY343" s="120" t="s">
        <v>152</v>
      </c>
      <c r="BK343" s="128">
        <f>SUM(BK344:BK348)</f>
        <v>0</v>
      </c>
    </row>
    <row r="344" spans="2:65" s="1" customFormat="1" ht="24.2" customHeight="1" x14ac:dyDescent="0.2">
      <c r="B344" s="32"/>
      <c r="C344" s="131" t="s">
        <v>895</v>
      </c>
      <c r="D344" s="131" t="s">
        <v>154</v>
      </c>
      <c r="E344" s="132" t="s">
        <v>896</v>
      </c>
      <c r="F344" s="133" t="s">
        <v>897</v>
      </c>
      <c r="G344" s="134" t="s">
        <v>179</v>
      </c>
      <c r="H344" s="135">
        <v>45</v>
      </c>
      <c r="I344" s="136"/>
      <c r="J344" s="137">
        <f>ROUND(I344*H344,2)</f>
        <v>0</v>
      </c>
      <c r="K344" s="133" t="s">
        <v>158</v>
      </c>
      <c r="L344" s="32"/>
      <c r="M344" s="138" t="s">
        <v>19</v>
      </c>
      <c r="N344" s="139" t="s">
        <v>43</v>
      </c>
      <c r="P344" s="140">
        <f>O344*H344</f>
        <v>0</v>
      </c>
      <c r="Q344" s="140">
        <v>0</v>
      </c>
      <c r="R344" s="140">
        <f>Q344*H344</f>
        <v>0</v>
      </c>
      <c r="S344" s="140">
        <v>0</v>
      </c>
      <c r="T344" s="141">
        <f>S344*H344</f>
        <v>0</v>
      </c>
      <c r="AR344" s="142" t="s">
        <v>751</v>
      </c>
      <c r="AT344" s="142" t="s">
        <v>154</v>
      </c>
      <c r="AU344" s="142" t="s">
        <v>81</v>
      </c>
      <c r="AY344" s="17" t="s">
        <v>152</v>
      </c>
      <c r="BE344" s="143">
        <f>IF(N344="základní",J344,0)</f>
        <v>0</v>
      </c>
      <c r="BF344" s="143">
        <f>IF(N344="snížená",J344,0)</f>
        <v>0</v>
      </c>
      <c r="BG344" s="143">
        <f>IF(N344="zákl. přenesená",J344,0)</f>
        <v>0</v>
      </c>
      <c r="BH344" s="143">
        <f>IF(N344="sníž. přenesená",J344,0)</f>
        <v>0</v>
      </c>
      <c r="BI344" s="143">
        <f>IF(N344="nulová",J344,0)</f>
        <v>0</v>
      </c>
      <c r="BJ344" s="17" t="s">
        <v>79</v>
      </c>
      <c r="BK344" s="143">
        <f>ROUND(I344*H344,2)</f>
        <v>0</v>
      </c>
      <c r="BL344" s="17" t="s">
        <v>751</v>
      </c>
      <c r="BM344" s="142" t="s">
        <v>898</v>
      </c>
    </row>
    <row r="345" spans="2:65" s="1" customFormat="1" x14ac:dyDescent="0.2">
      <c r="B345" s="32"/>
      <c r="D345" s="144" t="s">
        <v>161</v>
      </c>
      <c r="F345" s="145" t="s">
        <v>899</v>
      </c>
      <c r="I345" s="146"/>
      <c r="L345" s="32"/>
      <c r="M345" s="147"/>
      <c r="T345" s="53"/>
      <c r="AT345" s="17" t="s">
        <v>161</v>
      </c>
      <c r="AU345" s="17" t="s">
        <v>81</v>
      </c>
    </row>
    <row r="346" spans="2:65" s="13" customFormat="1" x14ac:dyDescent="0.2">
      <c r="B346" s="155"/>
      <c r="D346" s="149" t="s">
        <v>163</v>
      </c>
      <c r="E346" s="156" t="s">
        <v>19</v>
      </c>
      <c r="F346" s="157" t="s">
        <v>423</v>
      </c>
      <c r="H346" s="158">
        <v>45</v>
      </c>
      <c r="I346" s="159"/>
      <c r="L346" s="155"/>
      <c r="M346" s="160"/>
      <c r="T346" s="161"/>
      <c r="AT346" s="156" t="s">
        <v>163</v>
      </c>
      <c r="AU346" s="156" t="s">
        <v>81</v>
      </c>
      <c r="AV346" s="13" t="s">
        <v>81</v>
      </c>
      <c r="AW346" s="13" t="s">
        <v>33</v>
      </c>
      <c r="AX346" s="13" t="s">
        <v>79</v>
      </c>
      <c r="AY346" s="156" t="s">
        <v>152</v>
      </c>
    </row>
    <row r="347" spans="2:65" s="1" customFormat="1" ht="16.5" customHeight="1" x14ac:dyDescent="0.2">
      <c r="B347" s="32"/>
      <c r="C347" s="169" t="s">
        <v>900</v>
      </c>
      <c r="D347" s="169" t="s">
        <v>228</v>
      </c>
      <c r="E347" s="170" t="s">
        <v>901</v>
      </c>
      <c r="F347" s="171" t="s">
        <v>1361</v>
      </c>
      <c r="G347" s="172" t="s">
        <v>179</v>
      </c>
      <c r="H347" s="173">
        <v>47.25</v>
      </c>
      <c r="I347" s="174"/>
      <c r="J347" s="175">
        <f>ROUND(I347*H347,2)</f>
        <v>0</v>
      </c>
      <c r="K347" s="171" t="s">
        <v>19</v>
      </c>
      <c r="L347" s="176"/>
      <c r="M347" s="177" t="s">
        <v>19</v>
      </c>
      <c r="N347" s="178" t="s">
        <v>43</v>
      </c>
      <c r="P347" s="140">
        <f>O347*H347</f>
        <v>0</v>
      </c>
      <c r="Q347" s="140">
        <v>0</v>
      </c>
      <c r="R347" s="140">
        <f>Q347*H347</f>
        <v>0</v>
      </c>
      <c r="S347" s="140">
        <v>0</v>
      </c>
      <c r="T347" s="141">
        <f>S347*H347</f>
        <v>0</v>
      </c>
      <c r="AR347" s="142" t="s">
        <v>887</v>
      </c>
      <c r="AT347" s="142" t="s">
        <v>228</v>
      </c>
      <c r="AU347" s="142" t="s">
        <v>81</v>
      </c>
      <c r="AY347" s="17" t="s">
        <v>152</v>
      </c>
      <c r="BE347" s="143">
        <f>IF(N347="základní",J347,0)</f>
        <v>0</v>
      </c>
      <c r="BF347" s="143">
        <f>IF(N347="snížená",J347,0)</f>
        <v>0</v>
      </c>
      <c r="BG347" s="143">
        <f>IF(N347="zákl. přenesená",J347,0)</f>
        <v>0</v>
      </c>
      <c r="BH347" s="143">
        <f>IF(N347="sníž. přenesená",J347,0)</f>
        <v>0</v>
      </c>
      <c r="BI347" s="143">
        <f>IF(N347="nulová",J347,0)</f>
        <v>0</v>
      </c>
      <c r="BJ347" s="17" t="s">
        <v>79</v>
      </c>
      <c r="BK347" s="143">
        <f>ROUND(I347*H347,2)</f>
        <v>0</v>
      </c>
      <c r="BL347" s="17" t="s">
        <v>751</v>
      </c>
      <c r="BM347" s="142" t="s">
        <v>902</v>
      </c>
    </row>
    <row r="348" spans="2:65" s="13" customFormat="1" x14ac:dyDescent="0.2">
      <c r="B348" s="155"/>
      <c r="D348" s="149" t="s">
        <v>163</v>
      </c>
      <c r="E348" s="156" t="s">
        <v>19</v>
      </c>
      <c r="F348" s="157" t="s">
        <v>903</v>
      </c>
      <c r="H348" s="158">
        <v>47.25</v>
      </c>
      <c r="I348" s="159"/>
      <c r="L348" s="155"/>
      <c r="M348" s="160"/>
      <c r="T348" s="161"/>
      <c r="AT348" s="156" t="s">
        <v>163</v>
      </c>
      <c r="AU348" s="156" t="s">
        <v>81</v>
      </c>
      <c r="AV348" s="13" t="s">
        <v>81</v>
      </c>
      <c r="AW348" s="13" t="s">
        <v>33</v>
      </c>
      <c r="AX348" s="13" t="s">
        <v>79</v>
      </c>
      <c r="AY348" s="156" t="s">
        <v>152</v>
      </c>
    </row>
    <row r="349" spans="2:65" s="11" customFormat="1" ht="25.9" customHeight="1" x14ac:dyDescent="0.2">
      <c r="B349" s="119"/>
      <c r="D349" s="120" t="s">
        <v>71</v>
      </c>
      <c r="E349" s="121" t="s">
        <v>474</v>
      </c>
      <c r="F349" s="121" t="s">
        <v>475</v>
      </c>
      <c r="I349" s="122"/>
      <c r="J349" s="123">
        <f>BK349</f>
        <v>0</v>
      </c>
      <c r="L349" s="119"/>
      <c r="M349" s="124"/>
      <c r="P349" s="125">
        <f>P350+P358+P366</f>
        <v>0</v>
      </c>
      <c r="R349" s="125">
        <f>R350+R358+R366</f>
        <v>0</v>
      </c>
      <c r="T349" s="126">
        <f>T350+T358+T366</f>
        <v>0</v>
      </c>
      <c r="AR349" s="120" t="s">
        <v>183</v>
      </c>
      <c r="AT349" s="127" t="s">
        <v>71</v>
      </c>
      <c r="AU349" s="127" t="s">
        <v>72</v>
      </c>
      <c r="AY349" s="120" t="s">
        <v>152</v>
      </c>
      <c r="BK349" s="128">
        <f>BK350+BK358+BK366</f>
        <v>0</v>
      </c>
    </row>
    <row r="350" spans="2:65" s="11" customFormat="1" ht="22.9" customHeight="1" x14ac:dyDescent="0.2">
      <c r="B350" s="119"/>
      <c r="D350" s="120" t="s">
        <v>71</v>
      </c>
      <c r="E350" s="129" t="s">
        <v>476</v>
      </c>
      <c r="F350" s="129" t="s">
        <v>477</v>
      </c>
      <c r="I350" s="122"/>
      <c r="J350" s="130">
        <f>BK350</f>
        <v>0</v>
      </c>
      <c r="L350" s="119"/>
      <c r="M350" s="124"/>
      <c r="P350" s="125">
        <f>SUM(P351:P357)</f>
        <v>0</v>
      </c>
      <c r="R350" s="125">
        <f>SUM(R351:R357)</f>
        <v>0</v>
      </c>
      <c r="T350" s="126">
        <f>SUM(T351:T357)</f>
        <v>0</v>
      </c>
      <c r="AR350" s="120" t="s">
        <v>183</v>
      </c>
      <c r="AT350" s="127" t="s">
        <v>71</v>
      </c>
      <c r="AU350" s="127" t="s">
        <v>79</v>
      </c>
      <c r="AY350" s="120" t="s">
        <v>152</v>
      </c>
      <c r="BK350" s="128">
        <f>SUM(BK351:BK357)</f>
        <v>0</v>
      </c>
    </row>
    <row r="351" spans="2:65" s="1" customFormat="1" ht="16.5" customHeight="1" x14ac:dyDescent="0.2">
      <c r="B351" s="32"/>
      <c r="C351" s="131" t="s">
        <v>904</v>
      </c>
      <c r="D351" s="131" t="s">
        <v>154</v>
      </c>
      <c r="E351" s="132" t="s">
        <v>479</v>
      </c>
      <c r="F351" s="133" t="s">
        <v>480</v>
      </c>
      <c r="G351" s="134" t="s">
        <v>481</v>
      </c>
      <c r="H351" s="135">
        <v>10</v>
      </c>
      <c r="I351" s="136"/>
      <c r="J351" s="137">
        <f>ROUND(I351*H351,2)</f>
        <v>0</v>
      </c>
      <c r="K351" s="133" t="s">
        <v>19</v>
      </c>
      <c r="L351" s="32"/>
      <c r="M351" s="138" t="s">
        <v>19</v>
      </c>
      <c r="N351" s="139" t="s">
        <v>43</v>
      </c>
      <c r="P351" s="140">
        <f>O351*H351</f>
        <v>0</v>
      </c>
      <c r="Q351" s="140">
        <v>0</v>
      </c>
      <c r="R351" s="140">
        <f>Q351*H351</f>
        <v>0</v>
      </c>
      <c r="S351" s="140">
        <v>0</v>
      </c>
      <c r="T351" s="141">
        <f>S351*H351</f>
        <v>0</v>
      </c>
      <c r="AR351" s="142" t="s">
        <v>482</v>
      </c>
      <c r="AT351" s="142" t="s">
        <v>154</v>
      </c>
      <c r="AU351" s="142" t="s">
        <v>81</v>
      </c>
      <c r="AY351" s="17" t="s">
        <v>152</v>
      </c>
      <c r="BE351" s="143">
        <f>IF(N351="základní",J351,0)</f>
        <v>0</v>
      </c>
      <c r="BF351" s="143">
        <f>IF(N351="snížená",J351,0)</f>
        <v>0</v>
      </c>
      <c r="BG351" s="143">
        <f>IF(N351="zákl. přenesená",J351,0)</f>
        <v>0</v>
      </c>
      <c r="BH351" s="143">
        <f>IF(N351="sníž. přenesená",J351,0)</f>
        <v>0</v>
      </c>
      <c r="BI351" s="143">
        <f>IF(N351="nulová",J351,0)</f>
        <v>0</v>
      </c>
      <c r="BJ351" s="17" t="s">
        <v>79</v>
      </c>
      <c r="BK351" s="143">
        <f>ROUND(I351*H351,2)</f>
        <v>0</v>
      </c>
      <c r="BL351" s="17" t="s">
        <v>482</v>
      </c>
      <c r="BM351" s="142" t="s">
        <v>745</v>
      </c>
    </row>
    <row r="352" spans="2:65" s="12" customFormat="1" x14ac:dyDescent="0.2">
      <c r="B352" s="148"/>
      <c r="D352" s="149" t="s">
        <v>163</v>
      </c>
      <c r="E352" s="150" t="s">
        <v>19</v>
      </c>
      <c r="F352" s="151" t="s">
        <v>484</v>
      </c>
      <c r="H352" s="150" t="s">
        <v>19</v>
      </c>
      <c r="I352" s="152"/>
      <c r="L352" s="148"/>
      <c r="M352" s="153"/>
      <c r="T352" s="154"/>
      <c r="AT352" s="150" t="s">
        <v>163</v>
      </c>
      <c r="AU352" s="150" t="s">
        <v>81</v>
      </c>
      <c r="AV352" s="12" t="s">
        <v>79</v>
      </c>
      <c r="AW352" s="12" t="s">
        <v>33</v>
      </c>
      <c r="AX352" s="12" t="s">
        <v>72</v>
      </c>
      <c r="AY352" s="150" t="s">
        <v>152</v>
      </c>
    </row>
    <row r="353" spans="2:65" s="13" customFormat="1" x14ac:dyDescent="0.2">
      <c r="B353" s="155"/>
      <c r="D353" s="149" t="s">
        <v>163</v>
      </c>
      <c r="E353" s="156" t="s">
        <v>19</v>
      </c>
      <c r="F353" s="157" t="s">
        <v>219</v>
      </c>
      <c r="H353" s="158">
        <v>10</v>
      </c>
      <c r="I353" s="159"/>
      <c r="L353" s="155"/>
      <c r="M353" s="160"/>
      <c r="T353" s="161"/>
      <c r="AT353" s="156" t="s">
        <v>163</v>
      </c>
      <c r="AU353" s="156" t="s">
        <v>81</v>
      </c>
      <c r="AV353" s="13" t="s">
        <v>81</v>
      </c>
      <c r="AW353" s="13" t="s">
        <v>33</v>
      </c>
      <c r="AX353" s="13" t="s">
        <v>79</v>
      </c>
      <c r="AY353" s="156" t="s">
        <v>152</v>
      </c>
    </row>
    <row r="354" spans="2:65" s="1" customFormat="1" ht="16.5" customHeight="1" x14ac:dyDescent="0.2">
      <c r="B354" s="32"/>
      <c r="C354" s="131" t="s">
        <v>905</v>
      </c>
      <c r="D354" s="131" t="s">
        <v>154</v>
      </c>
      <c r="E354" s="132" t="s">
        <v>486</v>
      </c>
      <c r="F354" s="133" t="s">
        <v>487</v>
      </c>
      <c r="G354" s="134" t="s">
        <v>481</v>
      </c>
      <c r="H354" s="135">
        <v>10</v>
      </c>
      <c r="I354" s="136"/>
      <c r="J354" s="137">
        <f>ROUND(I354*H354,2)</f>
        <v>0</v>
      </c>
      <c r="K354" s="133" t="s">
        <v>19</v>
      </c>
      <c r="L354" s="32"/>
      <c r="M354" s="138" t="s">
        <v>19</v>
      </c>
      <c r="N354" s="139" t="s">
        <v>43</v>
      </c>
      <c r="P354" s="140">
        <f>O354*H354</f>
        <v>0</v>
      </c>
      <c r="Q354" s="140">
        <v>0</v>
      </c>
      <c r="R354" s="140">
        <f>Q354*H354</f>
        <v>0</v>
      </c>
      <c r="S354" s="140">
        <v>0</v>
      </c>
      <c r="T354" s="141">
        <f>S354*H354</f>
        <v>0</v>
      </c>
      <c r="AR354" s="142" t="s">
        <v>482</v>
      </c>
      <c r="AT354" s="142" t="s">
        <v>154</v>
      </c>
      <c r="AU354" s="142" t="s">
        <v>81</v>
      </c>
      <c r="AY354" s="17" t="s">
        <v>152</v>
      </c>
      <c r="BE354" s="143">
        <f>IF(N354="základní",J354,0)</f>
        <v>0</v>
      </c>
      <c r="BF354" s="143">
        <f>IF(N354="snížená",J354,0)</f>
        <v>0</v>
      </c>
      <c r="BG354" s="143">
        <f>IF(N354="zákl. přenesená",J354,0)</f>
        <v>0</v>
      </c>
      <c r="BH354" s="143">
        <f>IF(N354="sníž. přenesená",J354,0)</f>
        <v>0</v>
      </c>
      <c r="BI354" s="143">
        <f>IF(N354="nulová",J354,0)</f>
        <v>0</v>
      </c>
      <c r="BJ354" s="17" t="s">
        <v>79</v>
      </c>
      <c r="BK354" s="143">
        <f>ROUND(I354*H354,2)</f>
        <v>0</v>
      </c>
      <c r="BL354" s="17" t="s">
        <v>482</v>
      </c>
      <c r="BM354" s="142" t="s">
        <v>746</v>
      </c>
    </row>
    <row r="355" spans="2:65" s="1" customFormat="1" ht="16.5" customHeight="1" x14ac:dyDescent="0.2">
      <c r="B355" s="32"/>
      <c r="C355" s="131" t="s">
        <v>906</v>
      </c>
      <c r="D355" s="131" t="s">
        <v>154</v>
      </c>
      <c r="E355" s="132" t="s">
        <v>490</v>
      </c>
      <c r="F355" s="133" t="s">
        <v>491</v>
      </c>
      <c r="G355" s="134" t="s">
        <v>481</v>
      </c>
      <c r="H355" s="135">
        <v>10</v>
      </c>
      <c r="I355" s="136"/>
      <c r="J355" s="137">
        <f>ROUND(I355*H355,2)</f>
        <v>0</v>
      </c>
      <c r="K355" s="133" t="s">
        <v>19</v>
      </c>
      <c r="L355" s="32"/>
      <c r="M355" s="138" t="s">
        <v>19</v>
      </c>
      <c r="N355" s="139" t="s">
        <v>43</v>
      </c>
      <c r="P355" s="140">
        <f>O355*H355</f>
        <v>0</v>
      </c>
      <c r="Q355" s="140">
        <v>0</v>
      </c>
      <c r="R355" s="140">
        <f>Q355*H355</f>
        <v>0</v>
      </c>
      <c r="S355" s="140">
        <v>0</v>
      </c>
      <c r="T355" s="141">
        <f>S355*H355</f>
        <v>0</v>
      </c>
      <c r="AR355" s="142" t="s">
        <v>482</v>
      </c>
      <c r="AT355" s="142" t="s">
        <v>154</v>
      </c>
      <c r="AU355" s="142" t="s">
        <v>81</v>
      </c>
      <c r="AY355" s="17" t="s">
        <v>152</v>
      </c>
      <c r="BE355" s="143">
        <f>IF(N355="základní",J355,0)</f>
        <v>0</v>
      </c>
      <c r="BF355" s="143">
        <f>IF(N355="snížená",J355,0)</f>
        <v>0</v>
      </c>
      <c r="BG355" s="143">
        <f>IF(N355="zákl. přenesená",J355,0)</f>
        <v>0</v>
      </c>
      <c r="BH355" s="143">
        <f>IF(N355="sníž. přenesená",J355,0)</f>
        <v>0</v>
      </c>
      <c r="BI355" s="143">
        <f>IF(N355="nulová",J355,0)</f>
        <v>0</v>
      </c>
      <c r="BJ355" s="17" t="s">
        <v>79</v>
      </c>
      <c r="BK355" s="143">
        <f>ROUND(I355*H355,2)</f>
        <v>0</v>
      </c>
      <c r="BL355" s="17" t="s">
        <v>482</v>
      </c>
      <c r="BM355" s="142" t="s">
        <v>748</v>
      </c>
    </row>
    <row r="356" spans="2:65" s="12" customFormat="1" x14ac:dyDescent="0.2">
      <c r="B356" s="148"/>
      <c r="D356" s="149" t="s">
        <v>163</v>
      </c>
      <c r="E356" s="150" t="s">
        <v>19</v>
      </c>
      <c r="F356" s="151" t="s">
        <v>493</v>
      </c>
      <c r="H356" s="150" t="s">
        <v>19</v>
      </c>
      <c r="I356" s="152"/>
      <c r="L356" s="148"/>
      <c r="M356" s="153"/>
      <c r="T356" s="154"/>
      <c r="AT356" s="150" t="s">
        <v>163</v>
      </c>
      <c r="AU356" s="150" t="s">
        <v>81</v>
      </c>
      <c r="AV356" s="12" t="s">
        <v>79</v>
      </c>
      <c r="AW356" s="12" t="s">
        <v>33</v>
      </c>
      <c r="AX356" s="12" t="s">
        <v>72</v>
      </c>
      <c r="AY356" s="150" t="s">
        <v>152</v>
      </c>
    </row>
    <row r="357" spans="2:65" s="13" customFormat="1" x14ac:dyDescent="0.2">
      <c r="B357" s="155"/>
      <c r="D357" s="149" t="s">
        <v>163</v>
      </c>
      <c r="E357" s="156" t="s">
        <v>19</v>
      </c>
      <c r="F357" s="157" t="s">
        <v>219</v>
      </c>
      <c r="H357" s="158">
        <v>10</v>
      </c>
      <c r="I357" s="159"/>
      <c r="L357" s="155"/>
      <c r="M357" s="160"/>
      <c r="T357" s="161"/>
      <c r="AT357" s="156" t="s">
        <v>163</v>
      </c>
      <c r="AU357" s="156" t="s">
        <v>81</v>
      </c>
      <c r="AV357" s="13" t="s">
        <v>81</v>
      </c>
      <c r="AW357" s="13" t="s">
        <v>33</v>
      </c>
      <c r="AX357" s="13" t="s">
        <v>79</v>
      </c>
      <c r="AY357" s="156" t="s">
        <v>152</v>
      </c>
    </row>
    <row r="358" spans="2:65" s="11" customFormat="1" ht="22.9" customHeight="1" x14ac:dyDescent="0.2">
      <c r="B358" s="119"/>
      <c r="D358" s="120" t="s">
        <v>71</v>
      </c>
      <c r="E358" s="129" t="s">
        <v>494</v>
      </c>
      <c r="F358" s="129" t="s">
        <v>495</v>
      </c>
      <c r="I358" s="122"/>
      <c r="J358" s="130">
        <f>BK358</f>
        <v>0</v>
      </c>
      <c r="L358" s="119"/>
      <c r="M358" s="124"/>
      <c r="P358" s="125">
        <f>SUM(P359:P365)</f>
        <v>0</v>
      </c>
      <c r="R358" s="125">
        <f>SUM(R359:R365)</f>
        <v>0</v>
      </c>
      <c r="T358" s="126">
        <f>SUM(T359:T365)</f>
        <v>0</v>
      </c>
      <c r="AR358" s="120" t="s">
        <v>183</v>
      </c>
      <c r="AT358" s="127" t="s">
        <v>71</v>
      </c>
      <c r="AU358" s="127" t="s">
        <v>79</v>
      </c>
      <c r="AY358" s="120" t="s">
        <v>152</v>
      </c>
      <c r="BK358" s="128">
        <f>SUM(BK359:BK365)</f>
        <v>0</v>
      </c>
    </row>
    <row r="359" spans="2:65" s="1" customFormat="1" ht="16.5" customHeight="1" x14ac:dyDescent="0.2">
      <c r="B359" s="32"/>
      <c r="C359" s="131" t="s">
        <v>907</v>
      </c>
      <c r="D359" s="131" t="s">
        <v>154</v>
      </c>
      <c r="E359" s="132" t="s">
        <v>497</v>
      </c>
      <c r="F359" s="133" t="s">
        <v>498</v>
      </c>
      <c r="G359" s="134" t="s">
        <v>400</v>
      </c>
      <c r="H359" s="135">
        <v>1</v>
      </c>
      <c r="I359" s="136"/>
      <c r="J359" s="137">
        <f>ROUND(I359*H359,2)</f>
        <v>0</v>
      </c>
      <c r="K359" s="133" t="s">
        <v>19</v>
      </c>
      <c r="L359" s="32"/>
      <c r="M359" s="138" t="s">
        <v>19</v>
      </c>
      <c r="N359" s="139" t="s">
        <v>43</v>
      </c>
      <c r="P359" s="140">
        <f>O359*H359</f>
        <v>0</v>
      </c>
      <c r="Q359" s="140">
        <v>0</v>
      </c>
      <c r="R359" s="140">
        <f>Q359*H359</f>
        <v>0</v>
      </c>
      <c r="S359" s="140">
        <v>0</v>
      </c>
      <c r="T359" s="141">
        <f>S359*H359</f>
        <v>0</v>
      </c>
      <c r="AR359" s="142" t="s">
        <v>482</v>
      </c>
      <c r="AT359" s="142" t="s">
        <v>154</v>
      </c>
      <c r="AU359" s="142" t="s">
        <v>81</v>
      </c>
      <c r="AY359" s="17" t="s">
        <v>152</v>
      </c>
      <c r="BE359" s="143">
        <f>IF(N359="základní",J359,0)</f>
        <v>0</v>
      </c>
      <c r="BF359" s="143">
        <f>IF(N359="snížená",J359,0)</f>
        <v>0</v>
      </c>
      <c r="BG359" s="143">
        <f>IF(N359="zákl. přenesená",J359,0)</f>
        <v>0</v>
      </c>
      <c r="BH359" s="143">
        <f>IF(N359="sníž. přenesená",J359,0)</f>
        <v>0</v>
      </c>
      <c r="BI359" s="143">
        <f>IF(N359="nulová",J359,0)</f>
        <v>0</v>
      </c>
      <c r="BJ359" s="17" t="s">
        <v>79</v>
      </c>
      <c r="BK359" s="143">
        <f>ROUND(I359*H359,2)</f>
        <v>0</v>
      </c>
      <c r="BL359" s="17" t="s">
        <v>482</v>
      </c>
      <c r="BM359" s="142" t="s">
        <v>750</v>
      </c>
    </row>
    <row r="360" spans="2:65" s="1" customFormat="1" ht="16.5" customHeight="1" x14ac:dyDescent="0.2">
      <c r="B360" s="32"/>
      <c r="C360" s="131" t="s">
        <v>908</v>
      </c>
      <c r="D360" s="131" t="s">
        <v>154</v>
      </c>
      <c r="E360" s="132" t="s">
        <v>501</v>
      </c>
      <c r="F360" s="133" t="s">
        <v>502</v>
      </c>
      <c r="G360" s="134" t="s">
        <v>503</v>
      </c>
      <c r="H360" s="135">
        <v>1</v>
      </c>
      <c r="I360" s="136"/>
      <c r="J360" s="137">
        <f>ROUND(I360*H360,2)</f>
        <v>0</v>
      </c>
      <c r="K360" s="133" t="s">
        <v>19</v>
      </c>
      <c r="L360" s="32"/>
      <c r="M360" s="138" t="s">
        <v>19</v>
      </c>
      <c r="N360" s="139" t="s">
        <v>43</v>
      </c>
      <c r="P360" s="140">
        <f>O360*H360</f>
        <v>0</v>
      </c>
      <c r="Q360" s="140">
        <v>0</v>
      </c>
      <c r="R360" s="140">
        <f>Q360*H360</f>
        <v>0</v>
      </c>
      <c r="S360" s="140">
        <v>0</v>
      </c>
      <c r="T360" s="141">
        <f>S360*H360</f>
        <v>0</v>
      </c>
      <c r="AR360" s="142" t="s">
        <v>482</v>
      </c>
      <c r="AT360" s="142" t="s">
        <v>154</v>
      </c>
      <c r="AU360" s="142" t="s">
        <v>81</v>
      </c>
      <c r="AY360" s="17" t="s">
        <v>152</v>
      </c>
      <c r="BE360" s="143">
        <f>IF(N360="základní",J360,0)</f>
        <v>0</v>
      </c>
      <c r="BF360" s="143">
        <f>IF(N360="snížená",J360,0)</f>
        <v>0</v>
      </c>
      <c r="BG360" s="143">
        <f>IF(N360="zákl. přenesená",J360,0)</f>
        <v>0</v>
      </c>
      <c r="BH360" s="143">
        <f>IF(N360="sníž. přenesená",J360,0)</f>
        <v>0</v>
      </c>
      <c r="BI360" s="143">
        <f>IF(N360="nulová",J360,0)</f>
        <v>0</v>
      </c>
      <c r="BJ360" s="17" t="s">
        <v>79</v>
      </c>
      <c r="BK360" s="143">
        <f>ROUND(I360*H360,2)</f>
        <v>0</v>
      </c>
      <c r="BL360" s="17" t="s">
        <v>482</v>
      </c>
      <c r="BM360" s="142" t="s">
        <v>752</v>
      </c>
    </row>
    <row r="361" spans="2:65" s="13" customFormat="1" x14ac:dyDescent="0.2">
      <c r="B361" s="155"/>
      <c r="D361" s="149" t="s">
        <v>163</v>
      </c>
      <c r="E361" s="156" t="s">
        <v>19</v>
      </c>
      <c r="F361" s="157" t="s">
        <v>79</v>
      </c>
      <c r="H361" s="158">
        <v>1</v>
      </c>
      <c r="I361" s="159"/>
      <c r="L361" s="155"/>
      <c r="M361" s="160"/>
      <c r="T361" s="161"/>
      <c r="AT361" s="156" t="s">
        <v>163</v>
      </c>
      <c r="AU361" s="156" t="s">
        <v>81</v>
      </c>
      <c r="AV361" s="13" t="s">
        <v>81</v>
      </c>
      <c r="AW361" s="13" t="s">
        <v>33</v>
      </c>
      <c r="AX361" s="13" t="s">
        <v>79</v>
      </c>
      <c r="AY361" s="156" t="s">
        <v>152</v>
      </c>
    </row>
    <row r="362" spans="2:65" s="1" customFormat="1" ht="16.5" customHeight="1" x14ac:dyDescent="0.2">
      <c r="B362" s="32"/>
      <c r="C362" s="131" t="s">
        <v>909</v>
      </c>
      <c r="D362" s="131" t="s">
        <v>154</v>
      </c>
      <c r="E362" s="132" t="s">
        <v>506</v>
      </c>
      <c r="F362" s="133" t="s">
        <v>507</v>
      </c>
      <c r="G362" s="134" t="s">
        <v>503</v>
      </c>
      <c r="H362" s="135">
        <v>1</v>
      </c>
      <c r="I362" s="136"/>
      <c r="J362" s="137">
        <f>ROUND(I362*H362,2)</f>
        <v>0</v>
      </c>
      <c r="K362" s="133" t="s">
        <v>19</v>
      </c>
      <c r="L362" s="32"/>
      <c r="M362" s="138" t="s">
        <v>19</v>
      </c>
      <c r="N362" s="139" t="s">
        <v>43</v>
      </c>
      <c r="P362" s="140">
        <f>O362*H362</f>
        <v>0</v>
      </c>
      <c r="Q362" s="140">
        <v>0</v>
      </c>
      <c r="R362" s="140">
        <f>Q362*H362</f>
        <v>0</v>
      </c>
      <c r="S362" s="140">
        <v>0</v>
      </c>
      <c r="T362" s="141">
        <f>S362*H362</f>
        <v>0</v>
      </c>
      <c r="AR362" s="142" t="s">
        <v>482</v>
      </c>
      <c r="AT362" s="142" t="s">
        <v>154</v>
      </c>
      <c r="AU362" s="142" t="s">
        <v>81</v>
      </c>
      <c r="AY362" s="17" t="s">
        <v>152</v>
      </c>
      <c r="BE362" s="143">
        <f>IF(N362="základní",J362,0)</f>
        <v>0</v>
      </c>
      <c r="BF362" s="143">
        <f>IF(N362="snížená",J362,0)</f>
        <v>0</v>
      </c>
      <c r="BG362" s="143">
        <f>IF(N362="zákl. přenesená",J362,0)</f>
        <v>0</v>
      </c>
      <c r="BH362" s="143">
        <f>IF(N362="sníž. přenesená",J362,0)</f>
        <v>0</v>
      </c>
      <c r="BI362" s="143">
        <f>IF(N362="nulová",J362,0)</f>
        <v>0</v>
      </c>
      <c r="BJ362" s="17" t="s">
        <v>79</v>
      </c>
      <c r="BK362" s="143">
        <f>ROUND(I362*H362,2)</f>
        <v>0</v>
      </c>
      <c r="BL362" s="17" t="s">
        <v>482</v>
      </c>
      <c r="BM362" s="142" t="s">
        <v>754</v>
      </c>
    </row>
    <row r="363" spans="2:65" s="12" customFormat="1" x14ac:dyDescent="0.2">
      <c r="B363" s="148"/>
      <c r="D363" s="149" t="s">
        <v>163</v>
      </c>
      <c r="E363" s="150" t="s">
        <v>19</v>
      </c>
      <c r="F363" s="151" t="s">
        <v>509</v>
      </c>
      <c r="H363" s="150" t="s">
        <v>19</v>
      </c>
      <c r="I363" s="152"/>
      <c r="L363" s="148"/>
      <c r="M363" s="153"/>
      <c r="T363" s="154"/>
      <c r="AT363" s="150" t="s">
        <v>163</v>
      </c>
      <c r="AU363" s="150" t="s">
        <v>81</v>
      </c>
      <c r="AV363" s="12" t="s">
        <v>79</v>
      </c>
      <c r="AW363" s="12" t="s">
        <v>33</v>
      </c>
      <c r="AX363" s="12" t="s">
        <v>72</v>
      </c>
      <c r="AY363" s="150" t="s">
        <v>152</v>
      </c>
    </row>
    <row r="364" spans="2:65" s="13" customFormat="1" x14ac:dyDescent="0.2">
      <c r="B364" s="155"/>
      <c r="D364" s="149" t="s">
        <v>163</v>
      </c>
      <c r="E364" s="156" t="s">
        <v>19</v>
      </c>
      <c r="F364" s="157" t="s">
        <v>79</v>
      </c>
      <c r="H364" s="158">
        <v>1</v>
      </c>
      <c r="I364" s="159"/>
      <c r="L364" s="155"/>
      <c r="M364" s="160"/>
      <c r="T364" s="161"/>
      <c r="AT364" s="156" t="s">
        <v>163</v>
      </c>
      <c r="AU364" s="156" t="s">
        <v>81</v>
      </c>
      <c r="AV364" s="13" t="s">
        <v>81</v>
      </c>
      <c r="AW364" s="13" t="s">
        <v>33</v>
      </c>
      <c r="AX364" s="13" t="s">
        <v>79</v>
      </c>
      <c r="AY364" s="156" t="s">
        <v>152</v>
      </c>
    </row>
    <row r="365" spans="2:65" s="1" customFormat="1" ht="16.5" customHeight="1" x14ac:dyDescent="0.2">
      <c r="B365" s="32"/>
      <c r="C365" s="131" t="s">
        <v>910</v>
      </c>
      <c r="D365" s="131" t="s">
        <v>154</v>
      </c>
      <c r="E365" s="132" t="s">
        <v>511</v>
      </c>
      <c r="F365" s="133" t="s">
        <v>512</v>
      </c>
      <c r="G365" s="134" t="s">
        <v>407</v>
      </c>
      <c r="H365" s="135">
        <v>1</v>
      </c>
      <c r="I365" s="136"/>
      <c r="J365" s="137">
        <f>ROUND(I365*H365,2)</f>
        <v>0</v>
      </c>
      <c r="K365" s="133" t="s">
        <v>19</v>
      </c>
      <c r="L365" s="32"/>
      <c r="M365" s="138" t="s">
        <v>19</v>
      </c>
      <c r="N365" s="139" t="s">
        <v>43</v>
      </c>
      <c r="P365" s="140">
        <f>O365*H365</f>
        <v>0</v>
      </c>
      <c r="Q365" s="140">
        <v>0</v>
      </c>
      <c r="R365" s="140">
        <f>Q365*H365</f>
        <v>0</v>
      </c>
      <c r="S365" s="140">
        <v>0</v>
      </c>
      <c r="T365" s="141">
        <f>S365*H365</f>
        <v>0</v>
      </c>
      <c r="AR365" s="142" t="s">
        <v>482</v>
      </c>
      <c r="AT365" s="142" t="s">
        <v>154</v>
      </c>
      <c r="AU365" s="142" t="s">
        <v>81</v>
      </c>
      <c r="AY365" s="17" t="s">
        <v>152</v>
      </c>
      <c r="BE365" s="143">
        <f>IF(N365="základní",J365,0)</f>
        <v>0</v>
      </c>
      <c r="BF365" s="143">
        <f>IF(N365="snížená",J365,0)</f>
        <v>0</v>
      </c>
      <c r="BG365" s="143">
        <f>IF(N365="zákl. přenesená",J365,0)</f>
        <v>0</v>
      </c>
      <c r="BH365" s="143">
        <f>IF(N365="sníž. přenesená",J365,0)</f>
        <v>0</v>
      </c>
      <c r="BI365" s="143">
        <f>IF(N365="nulová",J365,0)</f>
        <v>0</v>
      </c>
      <c r="BJ365" s="17" t="s">
        <v>79</v>
      </c>
      <c r="BK365" s="143">
        <f>ROUND(I365*H365,2)</f>
        <v>0</v>
      </c>
      <c r="BL365" s="17" t="s">
        <v>482</v>
      </c>
      <c r="BM365" s="142" t="s">
        <v>756</v>
      </c>
    </row>
    <row r="366" spans="2:65" s="11" customFormat="1" ht="22.9" customHeight="1" x14ac:dyDescent="0.2">
      <c r="B366" s="119"/>
      <c r="D366" s="120" t="s">
        <v>71</v>
      </c>
      <c r="E366" s="129" t="s">
        <v>514</v>
      </c>
      <c r="F366" s="129" t="s">
        <v>515</v>
      </c>
      <c r="I366" s="122"/>
      <c r="J366" s="130">
        <f>BK366</f>
        <v>0</v>
      </c>
      <c r="L366" s="119"/>
      <c r="M366" s="124"/>
      <c r="P366" s="125">
        <f>P367</f>
        <v>0</v>
      </c>
      <c r="R366" s="125">
        <f>R367</f>
        <v>0</v>
      </c>
      <c r="T366" s="126">
        <f>T367</f>
        <v>0</v>
      </c>
      <c r="AR366" s="120" t="s">
        <v>183</v>
      </c>
      <c r="AT366" s="127" t="s">
        <v>71</v>
      </c>
      <c r="AU366" s="127" t="s">
        <v>79</v>
      </c>
      <c r="AY366" s="120" t="s">
        <v>152</v>
      </c>
      <c r="BK366" s="128">
        <f>BK367</f>
        <v>0</v>
      </c>
    </row>
    <row r="367" spans="2:65" s="1" customFormat="1" ht="16.5" customHeight="1" x14ac:dyDescent="0.2">
      <c r="B367" s="32"/>
      <c r="C367" s="131" t="s">
        <v>911</v>
      </c>
      <c r="D367" s="131" t="s">
        <v>154</v>
      </c>
      <c r="E367" s="132" t="s">
        <v>517</v>
      </c>
      <c r="F367" s="133" t="s">
        <v>518</v>
      </c>
      <c r="G367" s="134" t="s">
        <v>400</v>
      </c>
      <c r="H367" s="135">
        <v>2</v>
      </c>
      <c r="I367" s="136"/>
      <c r="J367" s="137">
        <f>ROUND(I367*H367,2)</f>
        <v>0</v>
      </c>
      <c r="K367" s="133" t="s">
        <v>19</v>
      </c>
      <c r="L367" s="32"/>
      <c r="M367" s="180" t="s">
        <v>19</v>
      </c>
      <c r="N367" s="181" t="s">
        <v>43</v>
      </c>
      <c r="O367" s="182"/>
      <c r="P367" s="183">
        <f>O367*H367</f>
        <v>0</v>
      </c>
      <c r="Q367" s="183">
        <v>0</v>
      </c>
      <c r="R367" s="183">
        <f>Q367*H367</f>
        <v>0</v>
      </c>
      <c r="S367" s="183">
        <v>0</v>
      </c>
      <c r="T367" s="184">
        <f>S367*H367</f>
        <v>0</v>
      </c>
      <c r="AR367" s="142" t="s">
        <v>482</v>
      </c>
      <c r="AT367" s="142" t="s">
        <v>154</v>
      </c>
      <c r="AU367" s="142" t="s">
        <v>81</v>
      </c>
      <c r="AY367" s="17" t="s">
        <v>152</v>
      </c>
      <c r="BE367" s="143">
        <f>IF(N367="základní",J367,0)</f>
        <v>0</v>
      </c>
      <c r="BF367" s="143">
        <f>IF(N367="snížená",J367,0)</f>
        <v>0</v>
      </c>
      <c r="BG367" s="143">
        <f>IF(N367="zákl. přenesená",J367,0)</f>
        <v>0</v>
      </c>
      <c r="BH367" s="143">
        <f>IF(N367="sníž. přenesená",J367,0)</f>
        <v>0</v>
      </c>
      <c r="BI367" s="143">
        <f>IF(N367="nulová",J367,0)</f>
        <v>0</v>
      </c>
      <c r="BJ367" s="17" t="s">
        <v>79</v>
      </c>
      <c r="BK367" s="143">
        <f>ROUND(I367*H367,2)</f>
        <v>0</v>
      </c>
      <c r="BL367" s="17" t="s">
        <v>482</v>
      </c>
      <c r="BM367" s="142" t="s">
        <v>758</v>
      </c>
    </row>
    <row r="368" spans="2:65" s="1" customFormat="1" ht="6.95" customHeight="1" x14ac:dyDescent="0.2">
      <c r="B368" s="41"/>
      <c r="C368" s="42"/>
      <c r="D368" s="42"/>
      <c r="E368" s="42"/>
      <c r="F368" s="42"/>
      <c r="G368" s="42"/>
      <c r="H368" s="42"/>
      <c r="I368" s="42"/>
      <c r="J368" s="42"/>
      <c r="K368" s="42"/>
      <c r="L368" s="32"/>
    </row>
  </sheetData>
  <sheetProtection algorithmName="SHA-512" hashValue="iYfZzdXTfsWRcRUxuut8HL0f/ONEJVNLVL8DtZ1ACJBvWKiLu+k9Y6w465MVADvAoal+wTwHCYfh27vwFbYVKA==" saltValue="VaVF2uJuVNGtPRV2x71a7w==" spinCount="100000" sheet="1" formatColumns="0" formatRows="0" autoFilter="0"/>
  <autoFilter ref="C100:K367" xr:uid="{00000000-0009-0000-0000-000005000000}"/>
  <mergeCells count="12">
    <mergeCell ref="E93:H93"/>
    <mergeCell ref="L2:V2"/>
    <mergeCell ref="E50:H50"/>
    <mergeCell ref="E52:H52"/>
    <mergeCell ref="E54:H54"/>
    <mergeCell ref="E89:H89"/>
    <mergeCell ref="E91:H91"/>
    <mergeCell ref="E7:H7"/>
    <mergeCell ref="E9:H9"/>
    <mergeCell ref="E11:H11"/>
    <mergeCell ref="E20:H20"/>
    <mergeCell ref="E29:H29"/>
  </mergeCells>
  <hyperlinks>
    <hyperlink ref="F105" r:id="rId1" xr:uid="{00000000-0004-0000-0500-000000000000}"/>
    <hyperlink ref="F107" r:id="rId2" xr:uid="{00000000-0004-0000-0500-000001000000}"/>
    <hyperlink ref="F111" r:id="rId3" xr:uid="{00000000-0004-0000-0500-000002000000}"/>
    <hyperlink ref="F115" r:id="rId4" xr:uid="{00000000-0004-0000-0500-000003000000}"/>
    <hyperlink ref="F117" r:id="rId5" xr:uid="{00000000-0004-0000-0500-000004000000}"/>
    <hyperlink ref="F120" r:id="rId6" xr:uid="{00000000-0004-0000-0500-000005000000}"/>
    <hyperlink ref="F123" r:id="rId7" xr:uid="{00000000-0004-0000-0500-000006000000}"/>
    <hyperlink ref="F133" r:id="rId8" xr:uid="{00000000-0004-0000-0500-000007000000}"/>
    <hyperlink ref="F137" r:id="rId9" xr:uid="{00000000-0004-0000-0500-000008000000}"/>
    <hyperlink ref="F141" r:id="rId10" xr:uid="{00000000-0004-0000-0500-000009000000}"/>
    <hyperlink ref="F149" r:id="rId11" xr:uid="{00000000-0004-0000-0500-00000A000000}"/>
    <hyperlink ref="F152" r:id="rId12" xr:uid="{00000000-0004-0000-0500-00000B000000}"/>
    <hyperlink ref="F154" r:id="rId13" xr:uid="{00000000-0004-0000-0500-00000C000000}"/>
    <hyperlink ref="F165" r:id="rId14" xr:uid="{00000000-0004-0000-0500-00000D000000}"/>
    <hyperlink ref="F168" r:id="rId15" xr:uid="{00000000-0004-0000-0500-00000E000000}"/>
    <hyperlink ref="F171" r:id="rId16" xr:uid="{00000000-0004-0000-0500-00000F000000}"/>
    <hyperlink ref="F187" r:id="rId17" xr:uid="{00000000-0004-0000-0500-000010000000}"/>
    <hyperlink ref="F192" r:id="rId18" xr:uid="{00000000-0004-0000-0500-000011000000}"/>
    <hyperlink ref="F196" r:id="rId19" xr:uid="{00000000-0004-0000-0500-000012000000}"/>
    <hyperlink ref="F205" r:id="rId20" xr:uid="{00000000-0004-0000-0500-000013000000}"/>
    <hyperlink ref="F212" r:id="rId21" xr:uid="{00000000-0004-0000-0500-000014000000}"/>
    <hyperlink ref="F215" r:id="rId22" xr:uid="{00000000-0004-0000-0500-000015000000}"/>
    <hyperlink ref="F218" r:id="rId23" xr:uid="{00000000-0004-0000-0500-000016000000}"/>
    <hyperlink ref="F222" r:id="rId24" xr:uid="{00000000-0004-0000-0500-000017000000}"/>
    <hyperlink ref="F226" r:id="rId25" xr:uid="{00000000-0004-0000-0500-000018000000}"/>
    <hyperlink ref="F230" r:id="rId26" xr:uid="{00000000-0004-0000-0500-000019000000}"/>
    <hyperlink ref="F234" r:id="rId27" xr:uid="{00000000-0004-0000-0500-00001A000000}"/>
    <hyperlink ref="F238" r:id="rId28" xr:uid="{00000000-0004-0000-0500-00001B000000}"/>
    <hyperlink ref="F242" r:id="rId29" xr:uid="{00000000-0004-0000-0500-00001C000000}"/>
    <hyperlink ref="F246" r:id="rId30" xr:uid="{00000000-0004-0000-0500-00001D000000}"/>
    <hyperlink ref="F252" r:id="rId31" xr:uid="{00000000-0004-0000-0500-00001E000000}"/>
    <hyperlink ref="F260" r:id="rId32" xr:uid="{00000000-0004-0000-0500-00001F000000}"/>
    <hyperlink ref="F262" r:id="rId33" xr:uid="{00000000-0004-0000-0500-000020000000}"/>
    <hyperlink ref="F264" r:id="rId34" xr:uid="{00000000-0004-0000-0500-000021000000}"/>
    <hyperlink ref="F275" r:id="rId35" xr:uid="{00000000-0004-0000-0500-000022000000}"/>
    <hyperlink ref="F279" r:id="rId36" xr:uid="{00000000-0004-0000-0500-000023000000}"/>
    <hyperlink ref="F281" r:id="rId37" xr:uid="{00000000-0004-0000-0500-000024000000}"/>
    <hyperlink ref="F288" r:id="rId38" xr:uid="{00000000-0004-0000-0500-000025000000}"/>
    <hyperlink ref="F307" r:id="rId39" xr:uid="{00000000-0004-0000-0500-000026000000}"/>
    <hyperlink ref="F309" r:id="rId40" xr:uid="{00000000-0004-0000-0500-000027000000}"/>
    <hyperlink ref="F312" r:id="rId41" xr:uid="{00000000-0004-0000-0500-000028000000}"/>
    <hyperlink ref="F314" r:id="rId42" xr:uid="{00000000-0004-0000-0500-000029000000}"/>
    <hyperlink ref="F320" r:id="rId43" xr:uid="{00000000-0004-0000-0500-00002A000000}"/>
    <hyperlink ref="F323" r:id="rId44" xr:uid="{00000000-0004-0000-0500-00002B000000}"/>
    <hyperlink ref="F327" r:id="rId45" xr:uid="{00000000-0004-0000-0500-00002C000000}"/>
    <hyperlink ref="F331" r:id="rId46" xr:uid="{00000000-0004-0000-0500-00002D000000}"/>
    <hyperlink ref="F335" r:id="rId47" xr:uid="{00000000-0004-0000-0500-00002E000000}"/>
    <hyperlink ref="F338" r:id="rId48" xr:uid="{00000000-0004-0000-0500-00002F000000}"/>
    <hyperlink ref="F345" r:id="rId49" xr:uid="{00000000-0004-0000-0500-00003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327"/>
  <sheetViews>
    <sheetView showGridLines="0" topLeftCell="A255" workbookViewId="0">
      <selection activeCell="L281" sqref="L281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101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5" customHeight="1" x14ac:dyDescent="0.2">
      <c r="B4" s="20"/>
      <c r="D4" s="21" t="s">
        <v>117</v>
      </c>
      <c r="L4" s="20"/>
      <c r="M4" s="90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14" t="str">
        <f>'Rekapitulace stavby'!K6</f>
        <v>Polopodzemní kontejnery Kamenná - V. etapa</v>
      </c>
      <c r="F7" s="315"/>
      <c r="G7" s="315"/>
      <c r="H7" s="315"/>
      <c r="L7" s="20"/>
    </row>
    <row r="8" spans="2:46" ht="12" customHeight="1" x14ac:dyDescent="0.2">
      <c r="B8" s="20"/>
      <c r="D8" s="27" t="s">
        <v>118</v>
      </c>
      <c r="L8" s="20"/>
    </row>
    <row r="9" spans="2:46" s="1" customFormat="1" ht="16.5" customHeight="1" x14ac:dyDescent="0.2">
      <c r="B9" s="32"/>
      <c r="E9" s="314" t="s">
        <v>119</v>
      </c>
      <c r="F9" s="313"/>
      <c r="G9" s="313"/>
      <c r="H9" s="313"/>
      <c r="L9" s="32"/>
    </row>
    <row r="10" spans="2:46" s="1" customFormat="1" ht="12" customHeight="1" x14ac:dyDescent="0.2">
      <c r="B10" s="32"/>
      <c r="D10" s="27" t="s">
        <v>120</v>
      </c>
      <c r="L10" s="32"/>
    </row>
    <row r="11" spans="2:46" s="1" customFormat="1" ht="16.5" customHeight="1" x14ac:dyDescent="0.2">
      <c r="B11" s="32"/>
      <c r="E11" s="306" t="s">
        <v>912</v>
      </c>
      <c r="F11" s="313"/>
      <c r="G11" s="313"/>
      <c r="H11" s="313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20. 10. 2025</v>
      </c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25</v>
      </c>
      <c r="I16" s="27" t="s">
        <v>26</v>
      </c>
      <c r="J16" s="25" t="s">
        <v>19</v>
      </c>
      <c r="L16" s="32"/>
    </row>
    <row r="17" spans="2:12" s="1" customFormat="1" ht="18" customHeight="1" x14ac:dyDescent="0.2">
      <c r="B17" s="32"/>
      <c r="E17" s="25" t="s">
        <v>27</v>
      </c>
      <c r="I17" s="27" t="s">
        <v>28</v>
      </c>
      <c r="J17" s="25" t="s">
        <v>19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29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6" t="str">
        <f>'Rekapitulace stavby'!E14</f>
        <v>Vyplň údaj</v>
      </c>
      <c r="F20" s="298"/>
      <c r="G20" s="298"/>
      <c r="H20" s="298"/>
      <c r="I20" s="27" t="s">
        <v>28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31</v>
      </c>
      <c r="I22" s="27" t="s">
        <v>26</v>
      </c>
      <c r="J22" s="25" t="s">
        <v>19</v>
      </c>
      <c r="L22" s="32"/>
    </row>
    <row r="23" spans="2:12" s="1" customFormat="1" ht="18" customHeight="1" x14ac:dyDescent="0.2">
      <c r="B23" s="32"/>
      <c r="E23" s="25" t="s">
        <v>32</v>
      </c>
      <c r="I23" s="27" t="s">
        <v>28</v>
      </c>
      <c r="J23" s="25" t="s">
        <v>19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34</v>
      </c>
      <c r="I25" s="27" t="s">
        <v>26</v>
      </c>
      <c r="J25" s="25" t="s">
        <v>19</v>
      </c>
      <c r="L25" s="32"/>
    </row>
    <row r="26" spans="2:12" s="1" customFormat="1" ht="18" customHeight="1" x14ac:dyDescent="0.2">
      <c r="B26" s="32"/>
      <c r="E26" s="25" t="s">
        <v>35</v>
      </c>
      <c r="I26" s="27" t="s">
        <v>28</v>
      </c>
      <c r="J26" s="25" t="s">
        <v>19</v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36</v>
      </c>
      <c r="L28" s="32"/>
    </row>
    <row r="29" spans="2:12" s="7" customFormat="1" ht="16.5" customHeight="1" x14ac:dyDescent="0.2">
      <c r="B29" s="91"/>
      <c r="E29" s="302" t="s">
        <v>19</v>
      </c>
      <c r="F29" s="302"/>
      <c r="G29" s="302"/>
      <c r="H29" s="302"/>
      <c r="L29" s="91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 x14ac:dyDescent="0.2">
      <c r="B32" s="32"/>
      <c r="D32" s="92" t="s">
        <v>38</v>
      </c>
      <c r="J32" s="63">
        <f>ROUND(J96, 2)</f>
        <v>60000</v>
      </c>
      <c r="L32" s="32"/>
    </row>
    <row r="33" spans="2:12" s="1" customFormat="1" ht="6.95" customHeight="1" x14ac:dyDescent="0.2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 x14ac:dyDescent="0.2">
      <c r="B34" s="32"/>
      <c r="F34" s="35" t="s">
        <v>40</v>
      </c>
      <c r="I34" s="35" t="s">
        <v>39</v>
      </c>
      <c r="J34" s="35" t="s">
        <v>41</v>
      </c>
      <c r="L34" s="32"/>
    </row>
    <row r="35" spans="2:12" s="1" customFormat="1" ht="14.45" customHeight="1" x14ac:dyDescent="0.2">
      <c r="B35" s="32"/>
      <c r="D35" s="52" t="s">
        <v>42</v>
      </c>
      <c r="E35" s="27" t="s">
        <v>43</v>
      </c>
      <c r="F35" s="83">
        <f>ROUND((SUM(BE96:BE326)),  2)</f>
        <v>60000</v>
      </c>
      <c r="I35" s="93">
        <v>0.21</v>
      </c>
      <c r="J35" s="83">
        <f>ROUND(((SUM(BE96:BE326))*I35),  2)</f>
        <v>12600</v>
      </c>
      <c r="L35" s="32"/>
    </row>
    <row r="36" spans="2:12" s="1" customFormat="1" ht="14.45" customHeight="1" x14ac:dyDescent="0.2">
      <c r="B36" s="32"/>
      <c r="E36" s="27" t="s">
        <v>44</v>
      </c>
      <c r="F36" s="83">
        <f>ROUND((SUM(BF96:BF326)),  2)</f>
        <v>0</v>
      </c>
      <c r="I36" s="93">
        <v>0.12</v>
      </c>
      <c r="J36" s="83">
        <f>ROUND(((SUM(BF96:BF326))*I36),  2)</f>
        <v>0</v>
      </c>
      <c r="L36" s="32"/>
    </row>
    <row r="37" spans="2:12" s="1" customFormat="1" ht="14.45" hidden="1" customHeight="1" x14ac:dyDescent="0.2">
      <c r="B37" s="32"/>
      <c r="E37" s="27" t="s">
        <v>45</v>
      </c>
      <c r="F37" s="83">
        <f>ROUND((SUM(BG96:BG326)),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 x14ac:dyDescent="0.2">
      <c r="B38" s="32"/>
      <c r="E38" s="27" t="s">
        <v>46</v>
      </c>
      <c r="F38" s="83">
        <f>ROUND((SUM(BH96:BH326)),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 x14ac:dyDescent="0.2">
      <c r="B39" s="32"/>
      <c r="E39" s="27" t="s">
        <v>47</v>
      </c>
      <c r="F39" s="83">
        <f>ROUND((SUM(BI96:BI326)),  2)</f>
        <v>0</v>
      </c>
      <c r="I39" s="93">
        <v>0</v>
      </c>
      <c r="J39" s="83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4"/>
      <c r="D41" s="95" t="s">
        <v>48</v>
      </c>
      <c r="E41" s="54"/>
      <c r="F41" s="54"/>
      <c r="G41" s="96" t="s">
        <v>49</v>
      </c>
      <c r="H41" s="97" t="s">
        <v>50</v>
      </c>
      <c r="I41" s="54"/>
      <c r="J41" s="98">
        <f>SUM(J32:J39)</f>
        <v>72600</v>
      </c>
      <c r="K41" s="99"/>
      <c r="L41" s="32"/>
    </row>
    <row r="42" spans="2:12" s="1" customFormat="1" ht="14.45" customHeight="1" x14ac:dyDescent="0.2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 x14ac:dyDescent="0.2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 x14ac:dyDescent="0.2">
      <c r="B47" s="32"/>
      <c r="C47" s="21" t="s">
        <v>122</v>
      </c>
      <c r="L47" s="32"/>
    </row>
    <row r="48" spans="2:12" s="1" customFormat="1" ht="6.95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14" t="str">
        <f>E7</f>
        <v>Polopodzemní kontejnery Kamenná - V. etapa</v>
      </c>
      <c r="F50" s="315"/>
      <c r="G50" s="315"/>
      <c r="H50" s="315"/>
      <c r="L50" s="32"/>
    </row>
    <row r="51" spans="2:47" ht="12" customHeight="1" x14ac:dyDescent="0.2">
      <c r="B51" s="20"/>
      <c r="C51" s="27" t="s">
        <v>118</v>
      </c>
      <c r="L51" s="20"/>
    </row>
    <row r="52" spans="2:47" s="1" customFormat="1" ht="16.5" customHeight="1" x14ac:dyDescent="0.2">
      <c r="B52" s="32"/>
      <c r="E52" s="314" t="s">
        <v>119</v>
      </c>
      <c r="F52" s="313"/>
      <c r="G52" s="313"/>
      <c r="H52" s="313"/>
      <c r="L52" s="32"/>
    </row>
    <row r="53" spans="2:47" s="1" customFormat="1" ht="12" customHeight="1" x14ac:dyDescent="0.2">
      <c r="B53" s="32"/>
      <c r="C53" s="27" t="s">
        <v>120</v>
      </c>
      <c r="L53" s="32"/>
    </row>
    <row r="54" spans="2:47" s="1" customFormat="1" ht="16.5" customHeight="1" x14ac:dyDescent="0.2">
      <c r="B54" s="32"/>
      <c r="E54" s="306" t="str">
        <f>E11</f>
        <v>SO 1.6 - Lokalita 7</v>
      </c>
      <c r="F54" s="313"/>
      <c r="G54" s="313"/>
      <c r="H54" s="313"/>
      <c r="L54" s="32"/>
    </row>
    <row r="55" spans="2:47" s="1" customFormat="1" ht="6.95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>Chomutov</v>
      </c>
      <c r="I56" s="27" t="s">
        <v>23</v>
      </c>
      <c r="J56" s="49" t="str">
        <f>IF(J14="","",J14)</f>
        <v>20. 10. 2025</v>
      </c>
      <c r="L56" s="32"/>
    </row>
    <row r="57" spans="2:47" s="1" customFormat="1" ht="6.95" customHeight="1" x14ac:dyDescent="0.2">
      <c r="B57" s="32"/>
      <c r="L57" s="32"/>
    </row>
    <row r="58" spans="2:47" s="1" customFormat="1" ht="15.2" customHeight="1" x14ac:dyDescent="0.2">
      <c r="B58" s="32"/>
      <c r="C58" s="27" t="s">
        <v>25</v>
      </c>
      <c r="F58" s="25" t="str">
        <f>E17</f>
        <v>Statutární město Chomutov</v>
      </c>
      <c r="I58" s="27" t="s">
        <v>31</v>
      </c>
      <c r="J58" s="30" t="str">
        <f>E23</f>
        <v>KAP Atelier s.r.o.</v>
      </c>
      <c r="L58" s="32"/>
    </row>
    <row r="59" spans="2:47" s="1" customFormat="1" ht="15.2" customHeight="1" x14ac:dyDescent="0.2">
      <c r="B59" s="32"/>
      <c r="C59" s="27" t="s">
        <v>29</v>
      </c>
      <c r="F59" s="25" t="str">
        <f>IF(E20="","",E20)</f>
        <v>Vyplň údaj</v>
      </c>
      <c r="I59" s="27" t="s">
        <v>34</v>
      </c>
      <c r="J59" s="30" t="str">
        <f>E26</f>
        <v>NOKU s.r.o.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100" t="s">
        <v>123</v>
      </c>
      <c r="D61" s="94"/>
      <c r="E61" s="94"/>
      <c r="F61" s="94"/>
      <c r="G61" s="94"/>
      <c r="H61" s="94"/>
      <c r="I61" s="94"/>
      <c r="J61" s="101" t="s">
        <v>124</v>
      </c>
      <c r="K61" s="94"/>
      <c r="L61" s="32"/>
    </row>
    <row r="62" spans="2:47" s="1" customFormat="1" ht="10.35" customHeight="1" x14ac:dyDescent="0.2">
      <c r="B62" s="32"/>
      <c r="L62" s="32"/>
    </row>
    <row r="63" spans="2:47" s="1" customFormat="1" ht="22.9" customHeight="1" x14ac:dyDescent="0.2">
      <c r="B63" s="32"/>
      <c r="C63" s="102" t="s">
        <v>70</v>
      </c>
      <c r="J63" s="63">
        <f>J96</f>
        <v>60000</v>
      </c>
      <c r="L63" s="32"/>
      <c r="AU63" s="17" t="s">
        <v>125</v>
      </c>
    </row>
    <row r="64" spans="2:47" s="8" customFormat="1" ht="24.95" customHeight="1" x14ac:dyDescent="0.2">
      <c r="B64" s="103"/>
      <c r="D64" s="104" t="s">
        <v>126</v>
      </c>
      <c r="E64" s="105"/>
      <c r="F64" s="105"/>
      <c r="G64" s="105"/>
      <c r="H64" s="105"/>
      <c r="I64" s="105"/>
      <c r="J64" s="106">
        <f>J97</f>
        <v>60000</v>
      </c>
      <c r="L64" s="103"/>
    </row>
    <row r="65" spans="2:12" s="9" customFormat="1" ht="19.899999999999999" customHeight="1" x14ac:dyDescent="0.2">
      <c r="B65" s="107"/>
      <c r="D65" s="108" t="s">
        <v>127</v>
      </c>
      <c r="E65" s="109"/>
      <c r="F65" s="109"/>
      <c r="G65" s="109"/>
      <c r="H65" s="109"/>
      <c r="I65" s="109"/>
      <c r="J65" s="110">
        <f>J98</f>
        <v>0</v>
      </c>
      <c r="L65" s="107"/>
    </row>
    <row r="66" spans="2:12" s="9" customFormat="1" ht="19.899999999999999" customHeight="1" x14ac:dyDescent="0.2">
      <c r="B66" s="107"/>
      <c r="D66" s="108" t="s">
        <v>128</v>
      </c>
      <c r="E66" s="109"/>
      <c r="F66" s="109"/>
      <c r="G66" s="109"/>
      <c r="H66" s="109"/>
      <c r="I66" s="109"/>
      <c r="J66" s="110">
        <f>J192</f>
        <v>0</v>
      </c>
      <c r="L66" s="107"/>
    </row>
    <row r="67" spans="2:12" s="9" customFormat="1" ht="19.899999999999999" customHeight="1" x14ac:dyDescent="0.2">
      <c r="B67" s="107"/>
      <c r="D67" s="108" t="s">
        <v>129</v>
      </c>
      <c r="E67" s="109"/>
      <c r="F67" s="109"/>
      <c r="G67" s="109"/>
      <c r="H67" s="109"/>
      <c r="I67" s="109"/>
      <c r="J67" s="110">
        <f>J202</f>
        <v>0</v>
      </c>
      <c r="L67" s="107"/>
    </row>
    <row r="68" spans="2:12" s="9" customFormat="1" ht="19.899999999999999" customHeight="1" x14ac:dyDescent="0.2">
      <c r="B68" s="107"/>
      <c r="D68" s="108" t="s">
        <v>130</v>
      </c>
      <c r="E68" s="109"/>
      <c r="F68" s="109"/>
      <c r="G68" s="109"/>
      <c r="H68" s="109"/>
      <c r="I68" s="109"/>
      <c r="J68" s="110">
        <f>J240</f>
        <v>60000</v>
      </c>
      <c r="L68" s="107"/>
    </row>
    <row r="69" spans="2:12" s="9" customFormat="1" ht="19.899999999999999" customHeight="1" x14ac:dyDescent="0.2">
      <c r="B69" s="107"/>
      <c r="D69" s="108" t="s">
        <v>131</v>
      </c>
      <c r="E69" s="109"/>
      <c r="F69" s="109"/>
      <c r="G69" s="109"/>
      <c r="H69" s="109"/>
      <c r="I69" s="109"/>
      <c r="J69" s="110">
        <f>J284</f>
        <v>0</v>
      </c>
      <c r="L69" s="107"/>
    </row>
    <row r="70" spans="2:12" s="9" customFormat="1" ht="19.899999999999999" customHeight="1" x14ac:dyDescent="0.2">
      <c r="B70" s="107"/>
      <c r="D70" s="108" t="s">
        <v>132</v>
      </c>
      <c r="E70" s="109"/>
      <c r="F70" s="109"/>
      <c r="G70" s="109"/>
      <c r="H70" s="109"/>
      <c r="I70" s="109"/>
      <c r="J70" s="110">
        <f>J305</f>
        <v>0</v>
      </c>
      <c r="L70" s="107"/>
    </row>
    <row r="71" spans="2:12" s="8" customFormat="1" ht="24.95" customHeight="1" x14ac:dyDescent="0.2">
      <c r="B71" s="103"/>
      <c r="D71" s="104" t="s">
        <v>133</v>
      </c>
      <c r="E71" s="105"/>
      <c r="F71" s="105"/>
      <c r="G71" s="105"/>
      <c r="H71" s="105"/>
      <c r="I71" s="105"/>
      <c r="J71" s="106">
        <f>J308</f>
        <v>0</v>
      </c>
      <c r="L71" s="103"/>
    </row>
    <row r="72" spans="2:12" s="9" customFormat="1" ht="19.899999999999999" customHeight="1" x14ac:dyDescent="0.2">
      <c r="B72" s="107"/>
      <c r="D72" s="108" t="s">
        <v>134</v>
      </c>
      <c r="E72" s="109"/>
      <c r="F72" s="109"/>
      <c r="G72" s="109"/>
      <c r="H72" s="109"/>
      <c r="I72" s="109"/>
      <c r="J72" s="110">
        <f>J309</f>
        <v>0</v>
      </c>
      <c r="L72" s="107"/>
    </row>
    <row r="73" spans="2:12" s="9" customFormat="1" ht="19.899999999999999" customHeight="1" x14ac:dyDescent="0.2">
      <c r="B73" s="107"/>
      <c r="D73" s="108" t="s">
        <v>135</v>
      </c>
      <c r="E73" s="109"/>
      <c r="F73" s="109"/>
      <c r="G73" s="109"/>
      <c r="H73" s="109"/>
      <c r="I73" s="109"/>
      <c r="J73" s="110">
        <f>J317</f>
        <v>0</v>
      </c>
      <c r="L73" s="107"/>
    </row>
    <row r="74" spans="2:12" s="9" customFormat="1" ht="19.899999999999999" customHeight="1" x14ac:dyDescent="0.2">
      <c r="B74" s="107"/>
      <c r="D74" s="108" t="s">
        <v>136</v>
      </c>
      <c r="E74" s="109"/>
      <c r="F74" s="109"/>
      <c r="G74" s="109"/>
      <c r="H74" s="109"/>
      <c r="I74" s="109"/>
      <c r="J74" s="110">
        <f>J325</f>
        <v>0</v>
      </c>
      <c r="L74" s="107"/>
    </row>
    <row r="75" spans="2:12" s="1" customFormat="1" ht="21.75" customHeight="1" x14ac:dyDescent="0.2">
      <c r="B75" s="32"/>
      <c r="L75" s="32"/>
    </row>
    <row r="76" spans="2:12" s="1" customFormat="1" ht="6.95" customHeight="1" x14ac:dyDescent="0.2"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32"/>
    </row>
    <row r="80" spans="2:12" s="1" customFormat="1" ht="6.95" customHeight="1" x14ac:dyDescent="0.2"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32"/>
    </row>
    <row r="81" spans="2:63" s="1" customFormat="1" ht="24.95" customHeight="1" x14ac:dyDescent="0.2">
      <c r="B81" s="32"/>
      <c r="C81" s="21" t="s">
        <v>137</v>
      </c>
      <c r="L81" s="32"/>
    </row>
    <row r="82" spans="2:63" s="1" customFormat="1" ht="6.95" customHeight="1" x14ac:dyDescent="0.2">
      <c r="B82" s="32"/>
      <c r="L82" s="32"/>
    </row>
    <row r="83" spans="2:63" s="1" customFormat="1" ht="12" customHeight="1" x14ac:dyDescent="0.2">
      <c r="B83" s="32"/>
      <c r="C83" s="27" t="s">
        <v>16</v>
      </c>
      <c r="L83" s="32"/>
    </row>
    <row r="84" spans="2:63" s="1" customFormat="1" ht="16.5" customHeight="1" x14ac:dyDescent="0.2">
      <c r="B84" s="32"/>
      <c r="E84" s="314" t="str">
        <f>E7</f>
        <v>Polopodzemní kontejnery Kamenná - V. etapa</v>
      </c>
      <c r="F84" s="315"/>
      <c r="G84" s="315"/>
      <c r="H84" s="315"/>
      <c r="L84" s="32"/>
    </row>
    <row r="85" spans="2:63" ht="12" customHeight="1" x14ac:dyDescent="0.2">
      <c r="B85" s="20"/>
      <c r="C85" s="27" t="s">
        <v>118</v>
      </c>
      <c r="L85" s="20"/>
    </row>
    <row r="86" spans="2:63" s="1" customFormat="1" ht="16.5" customHeight="1" x14ac:dyDescent="0.2">
      <c r="B86" s="32"/>
      <c r="E86" s="314" t="s">
        <v>119</v>
      </c>
      <c r="F86" s="313"/>
      <c r="G86" s="313"/>
      <c r="H86" s="313"/>
      <c r="L86" s="32"/>
    </row>
    <row r="87" spans="2:63" s="1" customFormat="1" ht="12" customHeight="1" x14ac:dyDescent="0.2">
      <c r="B87" s="32"/>
      <c r="C87" s="27" t="s">
        <v>120</v>
      </c>
      <c r="L87" s="32"/>
    </row>
    <row r="88" spans="2:63" s="1" customFormat="1" ht="16.5" customHeight="1" x14ac:dyDescent="0.2">
      <c r="B88" s="32"/>
      <c r="E88" s="306" t="str">
        <f>E11</f>
        <v>SO 1.6 - Lokalita 7</v>
      </c>
      <c r="F88" s="313"/>
      <c r="G88" s="313"/>
      <c r="H88" s="313"/>
      <c r="L88" s="32"/>
    </row>
    <row r="89" spans="2:63" s="1" customFormat="1" ht="6.95" customHeight="1" x14ac:dyDescent="0.2">
      <c r="B89" s="32"/>
      <c r="L89" s="32"/>
    </row>
    <row r="90" spans="2:63" s="1" customFormat="1" ht="12" customHeight="1" x14ac:dyDescent="0.2">
      <c r="B90" s="32"/>
      <c r="C90" s="27" t="s">
        <v>21</v>
      </c>
      <c r="F90" s="25" t="str">
        <f>F14</f>
        <v>Chomutov</v>
      </c>
      <c r="I90" s="27" t="s">
        <v>23</v>
      </c>
      <c r="J90" s="49" t="str">
        <f>IF(J14="","",J14)</f>
        <v>20. 10. 2025</v>
      </c>
      <c r="L90" s="32"/>
    </row>
    <row r="91" spans="2:63" s="1" customFormat="1" ht="6.95" customHeight="1" x14ac:dyDescent="0.2">
      <c r="B91" s="32"/>
      <c r="L91" s="32"/>
    </row>
    <row r="92" spans="2:63" s="1" customFormat="1" ht="15.2" customHeight="1" x14ac:dyDescent="0.2">
      <c r="B92" s="32"/>
      <c r="C92" s="27" t="s">
        <v>25</v>
      </c>
      <c r="F92" s="25" t="str">
        <f>E17</f>
        <v>Statutární město Chomutov</v>
      </c>
      <c r="I92" s="27" t="s">
        <v>31</v>
      </c>
      <c r="J92" s="30" t="str">
        <f>E23</f>
        <v>KAP Atelier s.r.o.</v>
      </c>
      <c r="L92" s="32"/>
    </row>
    <row r="93" spans="2:63" s="1" customFormat="1" ht="15.2" customHeight="1" x14ac:dyDescent="0.2">
      <c r="B93" s="32"/>
      <c r="C93" s="27" t="s">
        <v>29</v>
      </c>
      <c r="F93" s="25" t="str">
        <f>IF(E20="","",E20)</f>
        <v>Vyplň údaj</v>
      </c>
      <c r="I93" s="27" t="s">
        <v>34</v>
      </c>
      <c r="J93" s="30" t="str">
        <f>E26</f>
        <v>NOKU s.r.o.</v>
      </c>
      <c r="L93" s="32"/>
    </row>
    <row r="94" spans="2:63" s="1" customFormat="1" ht="10.35" customHeight="1" x14ac:dyDescent="0.2">
      <c r="B94" s="32"/>
      <c r="L94" s="32"/>
    </row>
    <row r="95" spans="2:63" s="10" customFormat="1" ht="29.25" customHeight="1" x14ac:dyDescent="0.2">
      <c r="B95" s="111"/>
      <c r="C95" s="112" t="s">
        <v>138</v>
      </c>
      <c r="D95" s="113" t="s">
        <v>57</v>
      </c>
      <c r="E95" s="113" t="s">
        <v>53</v>
      </c>
      <c r="F95" s="113" t="s">
        <v>54</v>
      </c>
      <c r="G95" s="113" t="s">
        <v>139</v>
      </c>
      <c r="H95" s="113" t="s">
        <v>140</v>
      </c>
      <c r="I95" s="113" t="s">
        <v>141</v>
      </c>
      <c r="J95" s="113" t="s">
        <v>124</v>
      </c>
      <c r="K95" s="114" t="s">
        <v>142</v>
      </c>
      <c r="L95" s="111"/>
      <c r="M95" s="56" t="s">
        <v>19</v>
      </c>
      <c r="N95" s="57" t="s">
        <v>42</v>
      </c>
      <c r="O95" s="57" t="s">
        <v>143</v>
      </c>
      <c r="P95" s="57" t="s">
        <v>144</v>
      </c>
      <c r="Q95" s="57" t="s">
        <v>145</v>
      </c>
      <c r="R95" s="57" t="s">
        <v>146</v>
      </c>
      <c r="S95" s="57" t="s">
        <v>147</v>
      </c>
      <c r="T95" s="58" t="s">
        <v>148</v>
      </c>
    </row>
    <row r="96" spans="2:63" s="1" customFormat="1" ht="22.9" customHeight="1" x14ac:dyDescent="0.25">
      <c r="B96" s="32"/>
      <c r="C96" s="61" t="s">
        <v>149</v>
      </c>
      <c r="J96" s="115">
        <f>BK96</f>
        <v>60000</v>
      </c>
      <c r="L96" s="32"/>
      <c r="M96" s="59"/>
      <c r="N96" s="50"/>
      <c r="O96" s="50"/>
      <c r="P96" s="116">
        <f>P97+P308</f>
        <v>0</v>
      </c>
      <c r="Q96" s="50"/>
      <c r="R96" s="116">
        <f>R97+R308</f>
        <v>133.90114977000002</v>
      </c>
      <c r="S96" s="50"/>
      <c r="T96" s="117">
        <f>T97+T308</f>
        <v>51.178899999999999</v>
      </c>
      <c r="AT96" s="17" t="s">
        <v>71</v>
      </c>
      <c r="AU96" s="17" t="s">
        <v>125</v>
      </c>
      <c r="BK96" s="118">
        <f>BK97+BK308</f>
        <v>60000</v>
      </c>
    </row>
    <row r="97" spans="2:65" s="11" customFormat="1" ht="25.9" customHeight="1" x14ac:dyDescent="0.2">
      <c r="B97" s="119"/>
      <c r="D97" s="120" t="s">
        <v>71</v>
      </c>
      <c r="E97" s="121" t="s">
        <v>150</v>
      </c>
      <c r="F97" s="121" t="s">
        <v>151</v>
      </c>
      <c r="I97" s="122"/>
      <c r="J97" s="123">
        <f>BK97</f>
        <v>60000</v>
      </c>
      <c r="L97" s="119"/>
      <c r="M97" s="124"/>
      <c r="P97" s="125">
        <f>P98+P192+P202+P240+P284+P305</f>
        <v>0</v>
      </c>
      <c r="R97" s="125">
        <f>R98+R192+R202+R240+R284+R305</f>
        <v>133.90114977000002</v>
      </c>
      <c r="T97" s="126">
        <f>T98+T192+T202+T240+T284+T305</f>
        <v>51.178899999999999</v>
      </c>
      <c r="AR97" s="120" t="s">
        <v>79</v>
      </c>
      <c r="AT97" s="127" t="s">
        <v>71</v>
      </c>
      <c r="AU97" s="127" t="s">
        <v>72</v>
      </c>
      <c r="AY97" s="120" t="s">
        <v>152</v>
      </c>
      <c r="BK97" s="128">
        <f>BK98+BK192+BK202+BK240+BK284+BK305</f>
        <v>60000</v>
      </c>
    </row>
    <row r="98" spans="2:65" s="11" customFormat="1" ht="22.9" customHeight="1" x14ac:dyDescent="0.2">
      <c r="B98" s="119"/>
      <c r="D98" s="120" t="s">
        <v>71</v>
      </c>
      <c r="E98" s="129" t="s">
        <v>79</v>
      </c>
      <c r="F98" s="129" t="s">
        <v>153</v>
      </c>
      <c r="I98" s="122"/>
      <c r="J98" s="130">
        <f>BK98</f>
        <v>0</v>
      </c>
      <c r="L98" s="119"/>
      <c r="M98" s="124"/>
      <c r="P98" s="125">
        <f>SUM(P99:P191)</f>
        <v>0</v>
      </c>
      <c r="R98" s="125">
        <f>SUM(R99:R191)</f>
        <v>97.480170000000001</v>
      </c>
      <c r="T98" s="126">
        <f>SUM(T99:T191)</f>
        <v>51.178899999999999</v>
      </c>
      <c r="AR98" s="120" t="s">
        <v>79</v>
      </c>
      <c r="AT98" s="127" t="s">
        <v>71</v>
      </c>
      <c r="AU98" s="127" t="s">
        <v>79</v>
      </c>
      <c r="AY98" s="120" t="s">
        <v>152</v>
      </c>
      <c r="BK98" s="128">
        <f>SUM(BK99:BK191)</f>
        <v>0</v>
      </c>
    </row>
    <row r="99" spans="2:65" s="1" customFormat="1" ht="33" customHeight="1" x14ac:dyDescent="0.2">
      <c r="B99" s="32"/>
      <c r="C99" s="131" t="s">
        <v>79</v>
      </c>
      <c r="D99" s="131" t="s">
        <v>154</v>
      </c>
      <c r="E99" s="132" t="s">
        <v>155</v>
      </c>
      <c r="F99" s="133" t="s">
        <v>156</v>
      </c>
      <c r="G99" s="134" t="s">
        <v>157</v>
      </c>
      <c r="H99" s="135">
        <v>31.5</v>
      </c>
      <c r="I99" s="136"/>
      <c r="J99" s="137">
        <f>ROUND(I99*H99,2)</f>
        <v>0</v>
      </c>
      <c r="K99" s="133" t="s">
        <v>158</v>
      </c>
      <c r="L99" s="32"/>
      <c r="M99" s="138" t="s">
        <v>19</v>
      </c>
      <c r="N99" s="139" t="s">
        <v>43</v>
      </c>
      <c r="P99" s="140">
        <f>O99*H99</f>
        <v>0</v>
      </c>
      <c r="Q99" s="140">
        <v>0</v>
      </c>
      <c r="R99" s="140">
        <f>Q99*H99</f>
        <v>0</v>
      </c>
      <c r="S99" s="140">
        <v>0.28999999999999998</v>
      </c>
      <c r="T99" s="141">
        <f>S99*H99</f>
        <v>9.1349999999999998</v>
      </c>
      <c r="AR99" s="142" t="s">
        <v>159</v>
      </c>
      <c r="AT99" s="142" t="s">
        <v>154</v>
      </c>
      <c r="AU99" s="142" t="s">
        <v>81</v>
      </c>
      <c r="AY99" s="17" t="s">
        <v>152</v>
      </c>
      <c r="BE99" s="143">
        <f>IF(N99="základní",J99,0)</f>
        <v>0</v>
      </c>
      <c r="BF99" s="143">
        <f>IF(N99="snížená",J99,0)</f>
        <v>0</v>
      </c>
      <c r="BG99" s="143">
        <f>IF(N99="zákl. přenesená",J99,0)</f>
        <v>0</v>
      </c>
      <c r="BH99" s="143">
        <f>IF(N99="sníž. přenesená",J99,0)</f>
        <v>0</v>
      </c>
      <c r="BI99" s="143">
        <f>IF(N99="nulová",J99,0)</f>
        <v>0</v>
      </c>
      <c r="BJ99" s="17" t="s">
        <v>79</v>
      </c>
      <c r="BK99" s="143">
        <f>ROUND(I99*H99,2)</f>
        <v>0</v>
      </c>
      <c r="BL99" s="17" t="s">
        <v>159</v>
      </c>
      <c r="BM99" s="142" t="s">
        <v>649</v>
      </c>
    </row>
    <row r="100" spans="2:65" s="1" customFormat="1" x14ac:dyDescent="0.2">
      <c r="B100" s="32"/>
      <c r="D100" s="144" t="s">
        <v>161</v>
      </c>
      <c r="F100" s="145" t="s">
        <v>162</v>
      </c>
      <c r="I100" s="146"/>
      <c r="L100" s="32"/>
      <c r="M100" s="147"/>
      <c r="T100" s="53"/>
      <c r="AT100" s="17" t="s">
        <v>161</v>
      </c>
      <c r="AU100" s="17" t="s">
        <v>81</v>
      </c>
    </row>
    <row r="101" spans="2:65" s="12" customFormat="1" x14ac:dyDescent="0.2">
      <c r="B101" s="148"/>
      <c r="D101" s="149" t="s">
        <v>163</v>
      </c>
      <c r="E101" s="150" t="s">
        <v>19</v>
      </c>
      <c r="F101" s="151" t="s">
        <v>650</v>
      </c>
      <c r="H101" s="150" t="s">
        <v>19</v>
      </c>
      <c r="I101" s="152"/>
      <c r="L101" s="148"/>
      <c r="M101" s="153"/>
      <c r="T101" s="154"/>
      <c r="AT101" s="150" t="s">
        <v>163</v>
      </c>
      <c r="AU101" s="150" t="s">
        <v>81</v>
      </c>
      <c r="AV101" s="12" t="s">
        <v>79</v>
      </c>
      <c r="AW101" s="12" t="s">
        <v>33</v>
      </c>
      <c r="AX101" s="12" t="s">
        <v>72</v>
      </c>
      <c r="AY101" s="150" t="s">
        <v>152</v>
      </c>
    </row>
    <row r="102" spans="2:65" s="13" customFormat="1" x14ac:dyDescent="0.2">
      <c r="B102" s="155"/>
      <c r="D102" s="149" t="s">
        <v>163</v>
      </c>
      <c r="E102" s="156" t="s">
        <v>19</v>
      </c>
      <c r="F102" s="157" t="s">
        <v>913</v>
      </c>
      <c r="H102" s="158">
        <v>31.5</v>
      </c>
      <c r="I102" s="159"/>
      <c r="L102" s="155"/>
      <c r="M102" s="160"/>
      <c r="T102" s="161"/>
      <c r="AT102" s="156" t="s">
        <v>163</v>
      </c>
      <c r="AU102" s="156" t="s">
        <v>81</v>
      </c>
      <c r="AV102" s="13" t="s">
        <v>81</v>
      </c>
      <c r="AW102" s="13" t="s">
        <v>33</v>
      </c>
      <c r="AX102" s="13" t="s">
        <v>79</v>
      </c>
      <c r="AY102" s="156" t="s">
        <v>152</v>
      </c>
    </row>
    <row r="103" spans="2:65" s="1" customFormat="1" ht="33" customHeight="1" x14ac:dyDescent="0.2">
      <c r="B103" s="32"/>
      <c r="C103" s="131" t="s">
        <v>81</v>
      </c>
      <c r="D103" s="131" t="s">
        <v>154</v>
      </c>
      <c r="E103" s="132" t="s">
        <v>914</v>
      </c>
      <c r="F103" s="133" t="s">
        <v>915</v>
      </c>
      <c r="G103" s="134" t="s">
        <v>157</v>
      </c>
      <c r="H103" s="135">
        <v>26</v>
      </c>
      <c r="I103" s="136"/>
      <c r="J103" s="137">
        <f>ROUND(I103*H103,2)</f>
        <v>0</v>
      </c>
      <c r="K103" s="133" t="s">
        <v>158</v>
      </c>
      <c r="L103" s="32"/>
      <c r="M103" s="138" t="s">
        <v>19</v>
      </c>
      <c r="N103" s="139" t="s">
        <v>43</v>
      </c>
      <c r="P103" s="140">
        <f>O103*H103</f>
        <v>0</v>
      </c>
      <c r="Q103" s="140">
        <v>0</v>
      </c>
      <c r="R103" s="140">
        <f>Q103*H103</f>
        <v>0</v>
      </c>
      <c r="S103" s="140">
        <v>0.44</v>
      </c>
      <c r="T103" s="141">
        <f>S103*H103</f>
        <v>11.44</v>
      </c>
      <c r="AR103" s="142" t="s">
        <v>159</v>
      </c>
      <c r="AT103" s="142" t="s">
        <v>154</v>
      </c>
      <c r="AU103" s="142" t="s">
        <v>81</v>
      </c>
      <c r="AY103" s="17" t="s">
        <v>152</v>
      </c>
      <c r="BE103" s="143">
        <f>IF(N103="základní",J103,0)</f>
        <v>0</v>
      </c>
      <c r="BF103" s="143">
        <f>IF(N103="snížená",J103,0)</f>
        <v>0</v>
      </c>
      <c r="BG103" s="143">
        <f>IF(N103="zákl. přenesená",J103,0)</f>
        <v>0</v>
      </c>
      <c r="BH103" s="143">
        <f>IF(N103="sníž. přenesená",J103,0)</f>
        <v>0</v>
      </c>
      <c r="BI103" s="143">
        <f>IF(N103="nulová",J103,0)</f>
        <v>0</v>
      </c>
      <c r="BJ103" s="17" t="s">
        <v>79</v>
      </c>
      <c r="BK103" s="143">
        <f>ROUND(I103*H103,2)</f>
        <v>0</v>
      </c>
      <c r="BL103" s="17" t="s">
        <v>159</v>
      </c>
      <c r="BM103" s="142" t="s">
        <v>916</v>
      </c>
    </row>
    <row r="104" spans="2:65" s="1" customFormat="1" x14ac:dyDescent="0.2">
      <c r="B104" s="32"/>
      <c r="D104" s="144" t="s">
        <v>161</v>
      </c>
      <c r="F104" s="145" t="s">
        <v>917</v>
      </c>
      <c r="I104" s="146"/>
      <c r="L104" s="32"/>
      <c r="M104" s="147"/>
      <c r="T104" s="53"/>
      <c r="AT104" s="17" t="s">
        <v>161</v>
      </c>
      <c r="AU104" s="17" t="s">
        <v>81</v>
      </c>
    </row>
    <row r="105" spans="2:65" s="12" customFormat="1" x14ac:dyDescent="0.2">
      <c r="B105" s="148"/>
      <c r="D105" s="149" t="s">
        <v>163</v>
      </c>
      <c r="E105" s="150" t="s">
        <v>19</v>
      </c>
      <c r="F105" s="151" t="s">
        <v>175</v>
      </c>
      <c r="H105" s="150" t="s">
        <v>19</v>
      </c>
      <c r="I105" s="152"/>
      <c r="L105" s="148"/>
      <c r="M105" s="153"/>
      <c r="T105" s="154"/>
      <c r="AT105" s="150" t="s">
        <v>163</v>
      </c>
      <c r="AU105" s="150" t="s">
        <v>81</v>
      </c>
      <c r="AV105" s="12" t="s">
        <v>79</v>
      </c>
      <c r="AW105" s="12" t="s">
        <v>33</v>
      </c>
      <c r="AX105" s="12" t="s">
        <v>72</v>
      </c>
      <c r="AY105" s="150" t="s">
        <v>152</v>
      </c>
    </row>
    <row r="106" spans="2:65" s="13" customFormat="1" x14ac:dyDescent="0.2">
      <c r="B106" s="155"/>
      <c r="D106" s="149" t="s">
        <v>163</v>
      </c>
      <c r="E106" s="156" t="s">
        <v>19</v>
      </c>
      <c r="F106" s="157" t="s">
        <v>918</v>
      </c>
      <c r="H106" s="158">
        <v>26</v>
      </c>
      <c r="I106" s="159"/>
      <c r="L106" s="155"/>
      <c r="M106" s="160"/>
      <c r="T106" s="161"/>
      <c r="AT106" s="156" t="s">
        <v>163</v>
      </c>
      <c r="AU106" s="156" t="s">
        <v>81</v>
      </c>
      <c r="AV106" s="13" t="s">
        <v>81</v>
      </c>
      <c r="AW106" s="13" t="s">
        <v>33</v>
      </c>
      <c r="AX106" s="13" t="s">
        <v>79</v>
      </c>
      <c r="AY106" s="156" t="s">
        <v>152</v>
      </c>
    </row>
    <row r="107" spans="2:65" s="1" customFormat="1" ht="24.2" customHeight="1" x14ac:dyDescent="0.2">
      <c r="B107" s="32"/>
      <c r="C107" s="131" t="s">
        <v>170</v>
      </c>
      <c r="D107" s="131" t="s">
        <v>154</v>
      </c>
      <c r="E107" s="132" t="s">
        <v>651</v>
      </c>
      <c r="F107" s="133" t="s">
        <v>652</v>
      </c>
      <c r="G107" s="134" t="s">
        <v>157</v>
      </c>
      <c r="H107" s="135">
        <v>31.5</v>
      </c>
      <c r="I107" s="136"/>
      <c r="J107" s="137">
        <f>ROUND(I107*H107,2)</f>
        <v>0</v>
      </c>
      <c r="K107" s="133" t="s">
        <v>158</v>
      </c>
      <c r="L107" s="32"/>
      <c r="M107" s="138" t="s">
        <v>19</v>
      </c>
      <c r="N107" s="139" t="s">
        <v>43</v>
      </c>
      <c r="P107" s="140">
        <f>O107*H107</f>
        <v>0</v>
      </c>
      <c r="Q107" s="140">
        <v>0</v>
      </c>
      <c r="R107" s="140">
        <f>Q107*H107</f>
        <v>0</v>
      </c>
      <c r="S107" s="140">
        <v>0.32500000000000001</v>
      </c>
      <c r="T107" s="141">
        <f>S107*H107</f>
        <v>10.237500000000001</v>
      </c>
      <c r="AR107" s="142" t="s">
        <v>159</v>
      </c>
      <c r="AT107" s="142" t="s">
        <v>154</v>
      </c>
      <c r="AU107" s="142" t="s">
        <v>81</v>
      </c>
      <c r="AY107" s="17" t="s">
        <v>152</v>
      </c>
      <c r="BE107" s="143">
        <f>IF(N107="základní",J107,0)</f>
        <v>0</v>
      </c>
      <c r="BF107" s="143">
        <f>IF(N107="snížená",J107,0)</f>
        <v>0</v>
      </c>
      <c r="BG107" s="143">
        <f>IF(N107="zákl. přenesená",J107,0)</f>
        <v>0</v>
      </c>
      <c r="BH107" s="143">
        <f>IF(N107="sníž. přenesená",J107,0)</f>
        <v>0</v>
      </c>
      <c r="BI107" s="143">
        <f>IF(N107="nulová",J107,0)</f>
        <v>0</v>
      </c>
      <c r="BJ107" s="17" t="s">
        <v>79</v>
      </c>
      <c r="BK107" s="143">
        <f>ROUND(I107*H107,2)</f>
        <v>0</v>
      </c>
      <c r="BL107" s="17" t="s">
        <v>159</v>
      </c>
      <c r="BM107" s="142" t="s">
        <v>653</v>
      </c>
    </row>
    <row r="108" spans="2:65" s="1" customFormat="1" x14ac:dyDescent="0.2">
      <c r="B108" s="32"/>
      <c r="D108" s="144" t="s">
        <v>161</v>
      </c>
      <c r="F108" s="145" t="s">
        <v>654</v>
      </c>
      <c r="I108" s="146"/>
      <c r="L108" s="32"/>
      <c r="M108" s="147"/>
      <c r="T108" s="53"/>
      <c r="AT108" s="17" t="s">
        <v>161</v>
      </c>
      <c r="AU108" s="17" t="s">
        <v>81</v>
      </c>
    </row>
    <row r="109" spans="2:65" s="12" customFormat="1" x14ac:dyDescent="0.2">
      <c r="B109" s="148"/>
      <c r="D109" s="149" t="s">
        <v>163</v>
      </c>
      <c r="E109" s="150" t="s">
        <v>19</v>
      </c>
      <c r="F109" s="151" t="s">
        <v>650</v>
      </c>
      <c r="H109" s="150" t="s">
        <v>19</v>
      </c>
      <c r="I109" s="152"/>
      <c r="L109" s="148"/>
      <c r="M109" s="153"/>
      <c r="T109" s="154"/>
      <c r="AT109" s="150" t="s">
        <v>163</v>
      </c>
      <c r="AU109" s="150" t="s">
        <v>81</v>
      </c>
      <c r="AV109" s="12" t="s">
        <v>79</v>
      </c>
      <c r="AW109" s="12" t="s">
        <v>33</v>
      </c>
      <c r="AX109" s="12" t="s">
        <v>72</v>
      </c>
      <c r="AY109" s="150" t="s">
        <v>152</v>
      </c>
    </row>
    <row r="110" spans="2:65" s="13" customFormat="1" x14ac:dyDescent="0.2">
      <c r="B110" s="155"/>
      <c r="D110" s="149" t="s">
        <v>163</v>
      </c>
      <c r="E110" s="156" t="s">
        <v>19</v>
      </c>
      <c r="F110" s="157" t="s">
        <v>913</v>
      </c>
      <c r="H110" s="158">
        <v>31.5</v>
      </c>
      <c r="I110" s="159"/>
      <c r="L110" s="155"/>
      <c r="M110" s="160"/>
      <c r="T110" s="161"/>
      <c r="AT110" s="156" t="s">
        <v>163</v>
      </c>
      <c r="AU110" s="156" t="s">
        <v>81</v>
      </c>
      <c r="AV110" s="13" t="s">
        <v>81</v>
      </c>
      <c r="AW110" s="13" t="s">
        <v>33</v>
      </c>
      <c r="AX110" s="13" t="s">
        <v>79</v>
      </c>
      <c r="AY110" s="156" t="s">
        <v>152</v>
      </c>
    </row>
    <row r="111" spans="2:65" s="1" customFormat="1" ht="24.2" customHeight="1" x14ac:dyDescent="0.2">
      <c r="B111" s="32"/>
      <c r="C111" s="131" t="s">
        <v>159</v>
      </c>
      <c r="D111" s="131" t="s">
        <v>154</v>
      </c>
      <c r="E111" s="132" t="s">
        <v>171</v>
      </c>
      <c r="F111" s="133" t="s">
        <v>172</v>
      </c>
      <c r="G111" s="134" t="s">
        <v>157</v>
      </c>
      <c r="H111" s="135">
        <v>39.15</v>
      </c>
      <c r="I111" s="136"/>
      <c r="J111" s="137">
        <f>ROUND(I111*H111,2)</f>
        <v>0</v>
      </c>
      <c r="K111" s="133" t="s">
        <v>158</v>
      </c>
      <c r="L111" s="32"/>
      <c r="M111" s="138" t="s">
        <v>19</v>
      </c>
      <c r="N111" s="139" t="s">
        <v>43</v>
      </c>
      <c r="P111" s="140">
        <f>O111*H111</f>
        <v>0</v>
      </c>
      <c r="Q111" s="140">
        <v>0</v>
      </c>
      <c r="R111" s="140">
        <f>Q111*H111</f>
        <v>0</v>
      </c>
      <c r="S111" s="140">
        <v>0.316</v>
      </c>
      <c r="T111" s="141">
        <f>S111*H111</f>
        <v>12.3714</v>
      </c>
      <c r="AR111" s="142" t="s">
        <v>159</v>
      </c>
      <c r="AT111" s="142" t="s">
        <v>154</v>
      </c>
      <c r="AU111" s="142" t="s">
        <v>81</v>
      </c>
      <c r="AY111" s="17" t="s">
        <v>152</v>
      </c>
      <c r="BE111" s="143">
        <f>IF(N111="základní",J111,0)</f>
        <v>0</v>
      </c>
      <c r="BF111" s="143">
        <f>IF(N111="snížená",J111,0)</f>
        <v>0</v>
      </c>
      <c r="BG111" s="143">
        <f>IF(N111="zákl. přenesená",J111,0)</f>
        <v>0</v>
      </c>
      <c r="BH111" s="143">
        <f>IF(N111="sníž. přenesená",J111,0)</f>
        <v>0</v>
      </c>
      <c r="BI111" s="143">
        <f>IF(N111="nulová",J111,0)</f>
        <v>0</v>
      </c>
      <c r="BJ111" s="17" t="s">
        <v>79</v>
      </c>
      <c r="BK111" s="143">
        <f>ROUND(I111*H111,2)</f>
        <v>0</v>
      </c>
      <c r="BL111" s="17" t="s">
        <v>159</v>
      </c>
      <c r="BM111" s="142" t="s">
        <v>655</v>
      </c>
    </row>
    <row r="112" spans="2:65" s="1" customFormat="1" x14ac:dyDescent="0.2">
      <c r="B112" s="32"/>
      <c r="D112" s="144" t="s">
        <v>161</v>
      </c>
      <c r="F112" s="145" t="s">
        <v>174</v>
      </c>
      <c r="I112" s="146"/>
      <c r="L112" s="32"/>
      <c r="M112" s="147"/>
      <c r="T112" s="53"/>
      <c r="AT112" s="17" t="s">
        <v>161</v>
      </c>
      <c r="AU112" s="17" t="s">
        <v>81</v>
      </c>
    </row>
    <row r="113" spans="2:65" s="12" customFormat="1" x14ac:dyDescent="0.2">
      <c r="B113" s="148"/>
      <c r="D113" s="149" t="s">
        <v>163</v>
      </c>
      <c r="E113" s="150" t="s">
        <v>19</v>
      </c>
      <c r="F113" s="151" t="s">
        <v>175</v>
      </c>
      <c r="H113" s="150" t="s">
        <v>19</v>
      </c>
      <c r="I113" s="152"/>
      <c r="L113" s="148"/>
      <c r="M113" s="153"/>
      <c r="T113" s="154"/>
      <c r="AT113" s="150" t="s">
        <v>163</v>
      </c>
      <c r="AU113" s="150" t="s">
        <v>81</v>
      </c>
      <c r="AV113" s="12" t="s">
        <v>79</v>
      </c>
      <c r="AW113" s="12" t="s">
        <v>33</v>
      </c>
      <c r="AX113" s="12" t="s">
        <v>72</v>
      </c>
      <c r="AY113" s="150" t="s">
        <v>152</v>
      </c>
    </row>
    <row r="114" spans="2:65" s="13" customFormat="1" x14ac:dyDescent="0.2">
      <c r="B114" s="155"/>
      <c r="D114" s="149" t="s">
        <v>163</v>
      </c>
      <c r="E114" s="156" t="s">
        <v>19</v>
      </c>
      <c r="F114" s="157" t="s">
        <v>919</v>
      </c>
      <c r="H114" s="158">
        <v>13.15</v>
      </c>
      <c r="I114" s="159"/>
      <c r="L114" s="155"/>
      <c r="M114" s="160"/>
      <c r="T114" s="161"/>
      <c r="AT114" s="156" t="s">
        <v>163</v>
      </c>
      <c r="AU114" s="156" t="s">
        <v>81</v>
      </c>
      <c r="AV114" s="13" t="s">
        <v>81</v>
      </c>
      <c r="AW114" s="13" t="s">
        <v>33</v>
      </c>
      <c r="AX114" s="13" t="s">
        <v>72</v>
      </c>
      <c r="AY114" s="156" t="s">
        <v>152</v>
      </c>
    </row>
    <row r="115" spans="2:65" s="13" customFormat="1" x14ac:dyDescent="0.2">
      <c r="B115" s="155"/>
      <c r="D115" s="149" t="s">
        <v>163</v>
      </c>
      <c r="E115" s="156" t="s">
        <v>19</v>
      </c>
      <c r="F115" s="157" t="s">
        <v>918</v>
      </c>
      <c r="H115" s="158">
        <v>26</v>
      </c>
      <c r="I115" s="159"/>
      <c r="L115" s="155"/>
      <c r="M115" s="160"/>
      <c r="T115" s="161"/>
      <c r="AT115" s="156" t="s">
        <v>163</v>
      </c>
      <c r="AU115" s="156" t="s">
        <v>81</v>
      </c>
      <c r="AV115" s="13" t="s">
        <v>81</v>
      </c>
      <c r="AW115" s="13" t="s">
        <v>33</v>
      </c>
      <c r="AX115" s="13" t="s">
        <v>72</v>
      </c>
      <c r="AY115" s="156" t="s">
        <v>152</v>
      </c>
    </row>
    <row r="116" spans="2:65" s="14" customFormat="1" x14ac:dyDescent="0.2">
      <c r="B116" s="162"/>
      <c r="D116" s="149" t="s">
        <v>163</v>
      </c>
      <c r="E116" s="163" t="s">
        <v>19</v>
      </c>
      <c r="F116" s="164" t="s">
        <v>194</v>
      </c>
      <c r="H116" s="165">
        <v>39.15</v>
      </c>
      <c r="I116" s="166"/>
      <c r="L116" s="162"/>
      <c r="M116" s="167"/>
      <c r="T116" s="168"/>
      <c r="AT116" s="163" t="s">
        <v>163</v>
      </c>
      <c r="AU116" s="163" t="s">
        <v>81</v>
      </c>
      <c r="AV116" s="14" t="s">
        <v>159</v>
      </c>
      <c r="AW116" s="14" t="s">
        <v>33</v>
      </c>
      <c r="AX116" s="14" t="s">
        <v>79</v>
      </c>
      <c r="AY116" s="163" t="s">
        <v>152</v>
      </c>
    </row>
    <row r="117" spans="2:65" s="1" customFormat="1" ht="24.2" customHeight="1" x14ac:dyDescent="0.2">
      <c r="B117" s="32"/>
      <c r="C117" s="131" t="s">
        <v>183</v>
      </c>
      <c r="D117" s="131" t="s">
        <v>154</v>
      </c>
      <c r="E117" s="132" t="s">
        <v>177</v>
      </c>
      <c r="F117" s="133" t="s">
        <v>178</v>
      </c>
      <c r="G117" s="134" t="s">
        <v>179</v>
      </c>
      <c r="H117" s="135">
        <v>39</v>
      </c>
      <c r="I117" s="136"/>
      <c r="J117" s="137">
        <f>ROUND(I117*H117,2)</f>
        <v>0</v>
      </c>
      <c r="K117" s="133" t="s">
        <v>158</v>
      </c>
      <c r="L117" s="32"/>
      <c r="M117" s="138" t="s">
        <v>19</v>
      </c>
      <c r="N117" s="139" t="s">
        <v>43</v>
      </c>
      <c r="P117" s="140">
        <f>O117*H117</f>
        <v>0</v>
      </c>
      <c r="Q117" s="140">
        <v>0</v>
      </c>
      <c r="R117" s="140">
        <f>Q117*H117</f>
        <v>0</v>
      </c>
      <c r="S117" s="140">
        <v>0.20499999999999999</v>
      </c>
      <c r="T117" s="141">
        <f>S117*H117</f>
        <v>7.9949999999999992</v>
      </c>
      <c r="AR117" s="142" t="s">
        <v>159</v>
      </c>
      <c r="AT117" s="142" t="s">
        <v>154</v>
      </c>
      <c r="AU117" s="142" t="s">
        <v>81</v>
      </c>
      <c r="AY117" s="17" t="s">
        <v>152</v>
      </c>
      <c r="BE117" s="143">
        <f>IF(N117="základní",J117,0)</f>
        <v>0</v>
      </c>
      <c r="BF117" s="143">
        <f>IF(N117="snížená",J117,0)</f>
        <v>0</v>
      </c>
      <c r="BG117" s="143">
        <f>IF(N117="zákl. přenesená",J117,0)</f>
        <v>0</v>
      </c>
      <c r="BH117" s="143">
        <f>IF(N117="sníž. přenesená",J117,0)</f>
        <v>0</v>
      </c>
      <c r="BI117" s="143">
        <f>IF(N117="nulová",J117,0)</f>
        <v>0</v>
      </c>
      <c r="BJ117" s="17" t="s">
        <v>79</v>
      </c>
      <c r="BK117" s="143">
        <f>ROUND(I117*H117,2)</f>
        <v>0</v>
      </c>
      <c r="BL117" s="17" t="s">
        <v>159</v>
      </c>
      <c r="BM117" s="142" t="s">
        <v>657</v>
      </c>
    </row>
    <row r="118" spans="2:65" s="1" customFormat="1" x14ac:dyDescent="0.2">
      <c r="B118" s="32"/>
      <c r="D118" s="144" t="s">
        <v>161</v>
      </c>
      <c r="F118" s="145" t="s">
        <v>181</v>
      </c>
      <c r="I118" s="146"/>
      <c r="L118" s="32"/>
      <c r="M118" s="147"/>
      <c r="T118" s="53"/>
      <c r="AT118" s="17" t="s">
        <v>161</v>
      </c>
      <c r="AU118" s="17" t="s">
        <v>81</v>
      </c>
    </row>
    <row r="119" spans="2:65" s="13" customFormat="1" x14ac:dyDescent="0.2">
      <c r="B119" s="155"/>
      <c r="D119" s="149" t="s">
        <v>163</v>
      </c>
      <c r="E119" s="156" t="s">
        <v>19</v>
      </c>
      <c r="F119" s="157" t="s">
        <v>920</v>
      </c>
      <c r="H119" s="158">
        <v>39</v>
      </c>
      <c r="I119" s="159"/>
      <c r="L119" s="155"/>
      <c r="M119" s="160"/>
      <c r="T119" s="161"/>
      <c r="AT119" s="156" t="s">
        <v>163</v>
      </c>
      <c r="AU119" s="156" t="s">
        <v>81</v>
      </c>
      <c r="AV119" s="13" t="s">
        <v>81</v>
      </c>
      <c r="AW119" s="13" t="s">
        <v>33</v>
      </c>
      <c r="AX119" s="13" t="s">
        <v>79</v>
      </c>
      <c r="AY119" s="156" t="s">
        <v>152</v>
      </c>
    </row>
    <row r="120" spans="2:65" s="1" customFormat="1" ht="16.5" customHeight="1" x14ac:dyDescent="0.2">
      <c r="B120" s="32"/>
      <c r="C120" s="131" t="s">
        <v>195</v>
      </c>
      <c r="D120" s="131" t="s">
        <v>154</v>
      </c>
      <c r="E120" s="132" t="s">
        <v>525</v>
      </c>
      <c r="F120" s="133" t="s">
        <v>526</v>
      </c>
      <c r="G120" s="134" t="s">
        <v>157</v>
      </c>
      <c r="H120" s="135">
        <v>40</v>
      </c>
      <c r="I120" s="136"/>
      <c r="J120" s="137">
        <f>ROUND(I120*H120,2)</f>
        <v>0</v>
      </c>
      <c r="K120" s="133" t="s">
        <v>158</v>
      </c>
      <c r="L120" s="32"/>
      <c r="M120" s="138" t="s">
        <v>19</v>
      </c>
      <c r="N120" s="139" t="s">
        <v>43</v>
      </c>
      <c r="P120" s="140">
        <f>O120*H120</f>
        <v>0</v>
      </c>
      <c r="Q120" s="140">
        <v>0</v>
      </c>
      <c r="R120" s="140">
        <f>Q120*H120</f>
        <v>0</v>
      </c>
      <c r="S120" s="140">
        <v>0</v>
      </c>
      <c r="T120" s="141">
        <f>S120*H120</f>
        <v>0</v>
      </c>
      <c r="AR120" s="142" t="s">
        <v>159</v>
      </c>
      <c r="AT120" s="142" t="s">
        <v>154</v>
      </c>
      <c r="AU120" s="142" t="s">
        <v>81</v>
      </c>
      <c r="AY120" s="17" t="s">
        <v>152</v>
      </c>
      <c r="BE120" s="143">
        <f>IF(N120="základní",J120,0)</f>
        <v>0</v>
      </c>
      <c r="BF120" s="143">
        <f>IF(N120="snížená",J120,0)</f>
        <v>0</v>
      </c>
      <c r="BG120" s="143">
        <f>IF(N120="zákl. přenesená",J120,0)</f>
        <v>0</v>
      </c>
      <c r="BH120" s="143">
        <f>IF(N120="sníž. přenesená",J120,0)</f>
        <v>0</v>
      </c>
      <c r="BI120" s="143">
        <f>IF(N120="nulová",J120,0)</f>
        <v>0</v>
      </c>
      <c r="BJ120" s="17" t="s">
        <v>79</v>
      </c>
      <c r="BK120" s="143">
        <f>ROUND(I120*H120,2)</f>
        <v>0</v>
      </c>
      <c r="BL120" s="17" t="s">
        <v>159</v>
      </c>
      <c r="BM120" s="142" t="s">
        <v>658</v>
      </c>
    </row>
    <row r="121" spans="2:65" s="1" customFormat="1" x14ac:dyDescent="0.2">
      <c r="B121" s="32"/>
      <c r="D121" s="144" t="s">
        <v>161</v>
      </c>
      <c r="F121" s="145" t="s">
        <v>528</v>
      </c>
      <c r="I121" s="146"/>
      <c r="L121" s="32"/>
      <c r="M121" s="147"/>
      <c r="T121" s="53"/>
      <c r="AT121" s="17" t="s">
        <v>161</v>
      </c>
      <c r="AU121" s="17" t="s">
        <v>81</v>
      </c>
    </row>
    <row r="122" spans="2:65" s="13" customFormat="1" x14ac:dyDescent="0.2">
      <c r="B122" s="155"/>
      <c r="D122" s="149" t="s">
        <v>163</v>
      </c>
      <c r="E122" s="156" t="s">
        <v>19</v>
      </c>
      <c r="F122" s="157" t="s">
        <v>397</v>
      </c>
      <c r="H122" s="158">
        <v>40</v>
      </c>
      <c r="I122" s="159"/>
      <c r="L122" s="155"/>
      <c r="M122" s="160"/>
      <c r="T122" s="161"/>
      <c r="AT122" s="156" t="s">
        <v>163</v>
      </c>
      <c r="AU122" s="156" t="s">
        <v>81</v>
      </c>
      <c r="AV122" s="13" t="s">
        <v>81</v>
      </c>
      <c r="AW122" s="13" t="s">
        <v>33</v>
      </c>
      <c r="AX122" s="13" t="s">
        <v>79</v>
      </c>
      <c r="AY122" s="156" t="s">
        <v>152</v>
      </c>
    </row>
    <row r="123" spans="2:65" s="1" customFormat="1" ht="21.75" customHeight="1" x14ac:dyDescent="0.2">
      <c r="B123" s="32"/>
      <c r="C123" s="131" t="s">
        <v>202</v>
      </c>
      <c r="D123" s="131" t="s">
        <v>154</v>
      </c>
      <c r="E123" s="132" t="s">
        <v>659</v>
      </c>
      <c r="F123" s="133" t="s">
        <v>660</v>
      </c>
      <c r="G123" s="134" t="s">
        <v>186</v>
      </c>
      <c r="H123" s="135">
        <v>52.3</v>
      </c>
      <c r="I123" s="136"/>
      <c r="J123" s="137">
        <f>ROUND(I123*H123,2)</f>
        <v>0</v>
      </c>
      <c r="K123" s="133" t="s">
        <v>158</v>
      </c>
      <c r="L123" s="32"/>
      <c r="M123" s="138" t="s">
        <v>19</v>
      </c>
      <c r="N123" s="139" t="s">
        <v>43</v>
      </c>
      <c r="P123" s="140">
        <f>O123*H123</f>
        <v>0</v>
      </c>
      <c r="Q123" s="140">
        <v>0</v>
      </c>
      <c r="R123" s="140">
        <f>Q123*H123</f>
        <v>0</v>
      </c>
      <c r="S123" s="140">
        <v>0</v>
      </c>
      <c r="T123" s="141">
        <f>S123*H123</f>
        <v>0</v>
      </c>
      <c r="AR123" s="142" t="s">
        <v>159</v>
      </c>
      <c r="AT123" s="142" t="s">
        <v>154</v>
      </c>
      <c r="AU123" s="142" t="s">
        <v>81</v>
      </c>
      <c r="AY123" s="17" t="s">
        <v>152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7" t="s">
        <v>79</v>
      </c>
      <c r="BK123" s="143">
        <f>ROUND(I123*H123,2)</f>
        <v>0</v>
      </c>
      <c r="BL123" s="17" t="s">
        <v>159</v>
      </c>
      <c r="BM123" s="142" t="s">
        <v>661</v>
      </c>
    </row>
    <row r="124" spans="2:65" s="1" customFormat="1" x14ac:dyDescent="0.2">
      <c r="B124" s="32"/>
      <c r="D124" s="144" t="s">
        <v>161</v>
      </c>
      <c r="F124" s="145" t="s">
        <v>662</v>
      </c>
      <c r="I124" s="146"/>
      <c r="L124" s="32"/>
      <c r="M124" s="147"/>
      <c r="T124" s="53"/>
      <c r="AT124" s="17" t="s">
        <v>161</v>
      </c>
      <c r="AU124" s="17" t="s">
        <v>81</v>
      </c>
    </row>
    <row r="125" spans="2:65" s="12" customFormat="1" x14ac:dyDescent="0.2">
      <c r="B125" s="148"/>
      <c r="D125" s="149" t="s">
        <v>163</v>
      </c>
      <c r="E125" s="150" t="s">
        <v>19</v>
      </c>
      <c r="F125" s="151" t="s">
        <v>534</v>
      </c>
      <c r="H125" s="150" t="s">
        <v>19</v>
      </c>
      <c r="I125" s="152"/>
      <c r="L125" s="148"/>
      <c r="M125" s="153"/>
      <c r="T125" s="154"/>
      <c r="AT125" s="150" t="s">
        <v>163</v>
      </c>
      <c r="AU125" s="150" t="s">
        <v>81</v>
      </c>
      <c r="AV125" s="12" t="s">
        <v>79</v>
      </c>
      <c r="AW125" s="12" t="s">
        <v>33</v>
      </c>
      <c r="AX125" s="12" t="s">
        <v>72</v>
      </c>
      <c r="AY125" s="150" t="s">
        <v>152</v>
      </c>
    </row>
    <row r="126" spans="2:65" s="13" customFormat="1" x14ac:dyDescent="0.2">
      <c r="B126" s="155"/>
      <c r="D126" s="149" t="s">
        <v>163</v>
      </c>
      <c r="E126" s="156" t="s">
        <v>19</v>
      </c>
      <c r="F126" s="157" t="s">
        <v>921</v>
      </c>
      <c r="H126" s="158">
        <v>9</v>
      </c>
      <c r="I126" s="159"/>
      <c r="L126" s="155"/>
      <c r="M126" s="160"/>
      <c r="T126" s="161"/>
      <c r="AT126" s="156" t="s">
        <v>163</v>
      </c>
      <c r="AU126" s="156" t="s">
        <v>81</v>
      </c>
      <c r="AV126" s="13" t="s">
        <v>81</v>
      </c>
      <c r="AW126" s="13" t="s">
        <v>33</v>
      </c>
      <c r="AX126" s="13" t="s">
        <v>72</v>
      </c>
      <c r="AY126" s="156" t="s">
        <v>152</v>
      </c>
    </row>
    <row r="127" spans="2:65" s="12" customFormat="1" x14ac:dyDescent="0.2">
      <c r="B127" s="148"/>
      <c r="D127" s="149" t="s">
        <v>163</v>
      </c>
      <c r="E127" s="150" t="s">
        <v>19</v>
      </c>
      <c r="F127" s="151" t="s">
        <v>189</v>
      </c>
      <c r="H127" s="150" t="s">
        <v>19</v>
      </c>
      <c r="I127" s="152"/>
      <c r="L127" s="148"/>
      <c r="M127" s="153"/>
      <c r="T127" s="154"/>
      <c r="AT127" s="150" t="s">
        <v>163</v>
      </c>
      <c r="AU127" s="150" t="s">
        <v>81</v>
      </c>
      <c r="AV127" s="12" t="s">
        <v>79</v>
      </c>
      <c r="AW127" s="12" t="s">
        <v>33</v>
      </c>
      <c r="AX127" s="12" t="s">
        <v>72</v>
      </c>
      <c r="AY127" s="150" t="s">
        <v>152</v>
      </c>
    </row>
    <row r="128" spans="2:65" s="13" customFormat="1" x14ac:dyDescent="0.2">
      <c r="B128" s="155"/>
      <c r="D128" s="149" t="s">
        <v>163</v>
      </c>
      <c r="E128" s="156" t="s">
        <v>19</v>
      </c>
      <c r="F128" s="157" t="s">
        <v>922</v>
      </c>
      <c r="H128" s="158">
        <v>5.4</v>
      </c>
      <c r="I128" s="159"/>
      <c r="L128" s="155"/>
      <c r="M128" s="160"/>
      <c r="T128" s="161"/>
      <c r="AT128" s="156" t="s">
        <v>163</v>
      </c>
      <c r="AU128" s="156" t="s">
        <v>81</v>
      </c>
      <c r="AV128" s="13" t="s">
        <v>81</v>
      </c>
      <c r="AW128" s="13" t="s">
        <v>33</v>
      </c>
      <c r="AX128" s="13" t="s">
        <v>72</v>
      </c>
      <c r="AY128" s="156" t="s">
        <v>152</v>
      </c>
    </row>
    <row r="129" spans="2:65" s="12" customFormat="1" x14ac:dyDescent="0.2">
      <c r="B129" s="148"/>
      <c r="D129" s="149" t="s">
        <v>163</v>
      </c>
      <c r="E129" s="150" t="s">
        <v>19</v>
      </c>
      <c r="F129" s="151" t="s">
        <v>191</v>
      </c>
      <c r="H129" s="150" t="s">
        <v>19</v>
      </c>
      <c r="I129" s="152"/>
      <c r="L129" s="148"/>
      <c r="M129" s="153"/>
      <c r="T129" s="154"/>
      <c r="AT129" s="150" t="s">
        <v>163</v>
      </c>
      <c r="AU129" s="150" t="s">
        <v>81</v>
      </c>
      <c r="AV129" s="12" t="s">
        <v>79</v>
      </c>
      <c r="AW129" s="12" t="s">
        <v>33</v>
      </c>
      <c r="AX129" s="12" t="s">
        <v>72</v>
      </c>
      <c r="AY129" s="150" t="s">
        <v>152</v>
      </c>
    </row>
    <row r="130" spans="2:65" s="12" customFormat="1" x14ac:dyDescent="0.2">
      <c r="B130" s="148"/>
      <c r="D130" s="149" t="s">
        <v>163</v>
      </c>
      <c r="E130" s="150" t="s">
        <v>19</v>
      </c>
      <c r="F130" s="151" t="s">
        <v>192</v>
      </c>
      <c r="H130" s="150" t="s">
        <v>19</v>
      </c>
      <c r="I130" s="152"/>
      <c r="L130" s="148"/>
      <c r="M130" s="153"/>
      <c r="T130" s="154"/>
      <c r="AT130" s="150" t="s">
        <v>163</v>
      </c>
      <c r="AU130" s="150" t="s">
        <v>81</v>
      </c>
      <c r="AV130" s="12" t="s">
        <v>79</v>
      </c>
      <c r="AW130" s="12" t="s">
        <v>33</v>
      </c>
      <c r="AX130" s="12" t="s">
        <v>72</v>
      </c>
      <c r="AY130" s="150" t="s">
        <v>152</v>
      </c>
    </row>
    <row r="131" spans="2:65" s="13" customFormat="1" x14ac:dyDescent="0.2">
      <c r="B131" s="155"/>
      <c r="D131" s="149" t="s">
        <v>163</v>
      </c>
      <c r="E131" s="156" t="s">
        <v>19</v>
      </c>
      <c r="F131" s="157" t="s">
        <v>923</v>
      </c>
      <c r="H131" s="158">
        <v>37.9</v>
      </c>
      <c r="I131" s="159"/>
      <c r="L131" s="155"/>
      <c r="M131" s="160"/>
      <c r="T131" s="161"/>
      <c r="AT131" s="156" t="s">
        <v>163</v>
      </c>
      <c r="AU131" s="156" t="s">
        <v>81</v>
      </c>
      <c r="AV131" s="13" t="s">
        <v>81</v>
      </c>
      <c r="AW131" s="13" t="s">
        <v>33</v>
      </c>
      <c r="AX131" s="13" t="s">
        <v>72</v>
      </c>
      <c r="AY131" s="156" t="s">
        <v>152</v>
      </c>
    </row>
    <row r="132" spans="2:65" s="14" customFormat="1" x14ac:dyDescent="0.2">
      <c r="B132" s="162"/>
      <c r="D132" s="149" t="s">
        <v>163</v>
      </c>
      <c r="E132" s="163" t="s">
        <v>19</v>
      </c>
      <c r="F132" s="164" t="s">
        <v>194</v>
      </c>
      <c r="H132" s="165">
        <v>52.3</v>
      </c>
      <c r="I132" s="166"/>
      <c r="L132" s="162"/>
      <c r="M132" s="167"/>
      <c r="T132" s="168"/>
      <c r="AT132" s="163" t="s">
        <v>163</v>
      </c>
      <c r="AU132" s="163" t="s">
        <v>81</v>
      </c>
      <c r="AV132" s="14" t="s">
        <v>159</v>
      </c>
      <c r="AW132" s="14" t="s">
        <v>33</v>
      </c>
      <c r="AX132" s="14" t="s">
        <v>79</v>
      </c>
      <c r="AY132" s="163" t="s">
        <v>152</v>
      </c>
    </row>
    <row r="133" spans="2:65" s="1" customFormat="1" ht="24.2" customHeight="1" x14ac:dyDescent="0.2">
      <c r="B133" s="32"/>
      <c r="C133" s="131" t="s">
        <v>208</v>
      </c>
      <c r="D133" s="131" t="s">
        <v>154</v>
      </c>
      <c r="E133" s="132" t="s">
        <v>538</v>
      </c>
      <c r="F133" s="133" t="s">
        <v>539</v>
      </c>
      <c r="G133" s="134" t="s">
        <v>186</v>
      </c>
      <c r="H133" s="135">
        <v>48.564</v>
      </c>
      <c r="I133" s="136"/>
      <c r="J133" s="137">
        <f>ROUND(I133*H133,2)</f>
        <v>0</v>
      </c>
      <c r="K133" s="133" t="s">
        <v>158</v>
      </c>
      <c r="L133" s="32"/>
      <c r="M133" s="138" t="s">
        <v>19</v>
      </c>
      <c r="N133" s="139" t="s">
        <v>43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159</v>
      </c>
      <c r="AT133" s="142" t="s">
        <v>154</v>
      </c>
      <c r="AU133" s="142" t="s">
        <v>81</v>
      </c>
      <c r="AY133" s="17" t="s">
        <v>152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7" t="s">
        <v>79</v>
      </c>
      <c r="BK133" s="143">
        <f>ROUND(I133*H133,2)</f>
        <v>0</v>
      </c>
      <c r="BL133" s="17" t="s">
        <v>159</v>
      </c>
      <c r="BM133" s="142" t="s">
        <v>666</v>
      </c>
    </row>
    <row r="134" spans="2:65" s="1" customFormat="1" x14ac:dyDescent="0.2">
      <c r="B134" s="32"/>
      <c r="D134" s="144" t="s">
        <v>161</v>
      </c>
      <c r="F134" s="145" t="s">
        <v>541</v>
      </c>
      <c r="I134" s="146"/>
      <c r="L134" s="32"/>
      <c r="M134" s="147"/>
      <c r="T134" s="53"/>
      <c r="AT134" s="17" t="s">
        <v>161</v>
      </c>
      <c r="AU134" s="17" t="s">
        <v>81</v>
      </c>
    </row>
    <row r="135" spans="2:65" s="12" customFormat="1" x14ac:dyDescent="0.2">
      <c r="B135" s="148"/>
      <c r="D135" s="149" t="s">
        <v>163</v>
      </c>
      <c r="E135" s="150" t="s">
        <v>19</v>
      </c>
      <c r="F135" s="151" t="s">
        <v>200</v>
      </c>
      <c r="H135" s="150" t="s">
        <v>19</v>
      </c>
      <c r="I135" s="152"/>
      <c r="L135" s="148"/>
      <c r="M135" s="153"/>
      <c r="T135" s="154"/>
      <c r="AT135" s="150" t="s">
        <v>163</v>
      </c>
      <c r="AU135" s="150" t="s">
        <v>81</v>
      </c>
      <c r="AV135" s="12" t="s">
        <v>79</v>
      </c>
      <c r="AW135" s="12" t="s">
        <v>33</v>
      </c>
      <c r="AX135" s="12" t="s">
        <v>72</v>
      </c>
      <c r="AY135" s="150" t="s">
        <v>152</v>
      </c>
    </row>
    <row r="136" spans="2:65" s="13" customFormat="1" x14ac:dyDescent="0.2">
      <c r="B136" s="155"/>
      <c r="D136" s="149" t="s">
        <v>163</v>
      </c>
      <c r="E136" s="156" t="s">
        <v>19</v>
      </c>
      <c r="F136" s="157" t="s">
        <v>924</v>
      </c>
      <c r="H136" s="158">
        <v>48.564</v>
      </c>
      <c r="I136" s="159"/>
      <c r="L136" s="155"/>
      <c r="M136" s="160"/>
      <c r="T136" s="161"/>
      <c r="AT136" s="156" t="s">
        <v>163</v>
      </c>
      <c r="AU136" s="156" t="s">
        <v>81</v>
      </c>
      <c r="AV136" s="13" t="s">
        <v>81</v>
      </c>
      <c r="AW136" s="13" t="s">
        <v>33</v>
      </c>
      <c r="AX136" s="13" t="s">
        <v>79</v>
      </c>
      <c r="AY136" s="156" t="s">
        <v>152</v>
      </c>
    </row>
    <row r="137" spans="2:65" s="1" customFormat="1" ht="37.9" customHeight="1" x14ac:dyDescent="0.2">
      <c r="B137" s="32"/>
      <c r="C137" s="131" t="s">
        <v>214</v>
      </c>
      <c r="D137" s="131" t="s">
        <v>154</v>
      </c>
      <c r="E137" s="132" t="s">
        <v>203</v>
      </c>
      <c r="F137" s="133" t="s">
        <v>204</v>
      </c>
      <c r="G137" s="134" t="s">
        <v>186</v>
      </c>
      <c r="H137" s="135">
        <v>106.864</v>
      </c>
      <c r="I137" s="136"/>
      <c r="J137" s="137">
        <f>ROUND(I137*H137,2)</f>
        <v>0</v>
      </c>
      <c r="K137" s="133" t="s">
        <v>158</v>
      </c>
      <c r="L137" s="32"/>
      <c r="M137" s="138" t="s">
        <v>19</v>
      </c>
      <c r="N137" s="139" t="s">
        <v>43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159</v>
      </c>
      <c r="AT137" s="142" t="s">
        <v>154</v>
      </c>
      <c r="AU137" s="142" t="s">
        <v>81</v>
      </c>
      <c r="AY137" s="17" t="s">
        <v>152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7" t="s">
        <v>79</v>
      </c>
      <c r="BK137" s="143">
        <f>ROUND(I137*H137,2)</f>
        <v>0</v>
      </c>
      <c r="BL137" s="17" t="s">
        <v>159</v>
      </c>
      <c r="BM137" s="142" t="s">
        <v>667</v>
      </c>
    </row>
    <row r="138" spans="2:65" s="1" customFormat="1" x14ac:dyDescent="0.2">
      <c r="B138" s="32"/>
      <c r="D138" s="144" t="s">
        <v>161</v>
      </c>
      <c r="F138" s="145" t="s">
        <v>206</v>
      </c>
      <c r="I138" s="146"/>
      <c r="L138" s="32"/>
      <c r="M138" s="147"/>
      <c r="T138" s="53"/>
      <c r="AT138" s="17" t="s">
        <v>161</v>
      </c>
      <c r="AU138" s="17" t="s">
        <v>81</v>
      </c>
    </row>
    <row r="139" spans="2:65" s="13" customFormat="1" x14ac:dyDescent="0.2">
      <c r="B139" s="155"/>
      <c r="D139" s="149" t="s">
        <v>163</v>
      </c>
      <c r="E139" s="156" t="s">
        <v>19</v>
      </c>
      <c r="F139" s="157" t="s">
        <v>668</v>
      </c>
      <c r="H139" s="158">
        <v>6</v>
      </c>
      <c r="I139" s="159"/>
      <c r="L139" s="155"/>
      <c r="M139" s="160"/>
      <c r="T139" s="161"/>
      <c r="AT139" s="156" t="s">
        <v>163</v>
      </c>
      <c r="AU139" s="156" t="s">
        <v>81</v>
      </c>
      <c r="AV139" s="13" t="s">
        <v>81</v>
      </c>
      <c r="AW139" s="13" t="s">
        <v>33</v>
      </c>
      <c r="AX139" s="13" t="s">
        <v>72</v>
      </c>
      <c r="AY139" s="156" t="s">
        <v>152</v>
      </c>
    </row>
    <row r="140" spans="2:65" s="13" customFormat="1" x14ac:dyDescent="0.2">
      <c r="B140" s="155"/>
      <c r="D140" s="149" t="s">
        <v>163</v>
      </c>
      <c r="E140" s="156" t="s">
        <v>19</v>
      </c>
      <c r="F140" s="157" t="s">
        <v>925</v>
      </c>
      <c r="H140" s="158">
        <v>100.864</v>
      </c>
      <c r="I140" s="159"/>
      <c r="L140" s="155"/>
      <c r="M140" s="160"/>
      <c r="T140" s="161"/>
      <c r="AT140" s="156" t="s">
        <v>163</v>
      </c>
      <c r="AU140" s="156" t="s">
        <v>81</v>
      </c>
      <c r="AV140" s="13" t="s">
        <v>81</v>
      </c>
      <c r="AW140" s="13" t="s">
        <v>33</v>
      </c>
      <c r="AX140" s="13" t="s">
        <v>72</v>
      </c>
      <c r="AY140" s="156" t="s">
        <v>152</v>
      </c>
    </row>
    <row r="141" spans="2:65" s="14" customFormat="1" x14ac:dyDescent="0.2">
      <c r="B141" s="162"/>
      <c r="D141" s="149" t="s">
        <v>163</v>
      </c>
      <c r="E141" s="163" t="s">
        <v>19</v>
      </c>
      <c r="F141" s="164" t="s">
        <v>194</v>
      </c>
      <c r="H141" s="165">
        <v>106.864</v>
      </c>
      <c r="I141" s="166"/>
      <c r="L141" s="162"/>
      <c r="M141" s="167"/>
      <c r="T141" s="168"/>
      <c r="AT141" s="163" t="s">
        <v>163</v>
      </c>
      <c r="AU141" s="163" t="s">
        <v>81</v>
      </c>
      <c r="AV141" s="14" t="s">
        <v>159</v>
      </c>
      <c r="AW141" s="14" t="s">
        <v>33</v>
      </c>
      <c r="AX141" s="14" t="s">
        <v>79</v>
      </c>
      <c r="AY141" s="163" t="s">
        <v>152</v>
      </c>
    </row>
    <row r="142" spans="2:65" s="1" customFormat="1" ht="37.9" customHeight="1" x14ac:dyDescent="0.2">
      <c r="B142" s="32"/>
      <c r="C142" s="131" t="s">
        <v>219</v>
      </c>
      <c r="D142" s="131" t="s">
        <v>154</v>
      </c>
      <c r="E142" s="132" t="s">
        <v>209</v>
      </c>
      <c r="F142" s="133" t="s">
        <v>670</v>
      </c>
      <c r="G142" s="134" t="s">
        <v>186</v>
      </c>
      <c r="H142" s="135">
        <v>534.32000000000005</v>
      </c>
      <c r="I142" s="136"/>
      <c r="J142" s="137">
        <f>ROUND(I142*H142,2)</f>
        <v>0</v>
      </c>
      <c r="K142" s="133" t="s">
        <v>158</v>
      </c>
      <c r="L142" s="32"/>
      <c r="M142" s="138" t="s">
        <v>19</v>
      </c>
      <c r="N142" s="139" t="s">
        <v>43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159</v>
      </c>
      <c r="AT142" s="142" t="s">
        <v>154</v>
      </c>
      <c r="AU142" s="142" t="s">
        <v>81</v>
      </c>
      <c r="AY142" s="17" t="s">
        <v>152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7" t="s">
        <v>79</v>
      </c>
      <c r="BK142" s="143">
        <f>ROUND(I142*H142,2)</f>
        <v>0</v>
      </c>
      <c r="BL142" s="17" t="s">
        <v>159</v>
      </c>
      <c r="BM142" s="142" t="s">
        <v>671</v>
      </c>
    </row>
    <row r="143" spans="2:65" s="1" customFormat="1" x14ac:dyDescent="0.2">
      <c r="B143" s="32"/>
      <c r="D143" s="144" t="s">
        <v>161</v>
      </c>
      <c r="F143" s="145" t="s">
        <v>212</v>
      </c>
      <c r="I143" s="146"/>
      <c r="L143" s="32"/>
      <c r="M143" s="147"/>
      <c r="T143" s="53"/>
      <c r="AT143" s="17" t="s">
        <v>161</v>
      </c>
      <c r="AU143" s="17" t="s">
        <v>81</v>
      </c>
    </row>
    <row r="144" spans="2:65" s="13" customFormat="1" x14ac:dyDescent="0.2">
      <c r="B144" s="155"/>
      <c r="D144" s="149" t="s">
        <v>163</v>
      </c>
      <c r="E144" s="156" t="s">
        <v>19</v>
      </c>
      <c r="F144" s="157" t="s">
        <v>926</v>
      </c>
      <c r="H144" s="158">
        <v>534.32000000000005</v>
      </c>
      <c r="I144" s="159"/>
      <c r="L144" s="155"/>
      <c r="M144" s="160"/>
      <c r="T144" s="161"/>
      <c r="AT144" s="156" t="s">
        <v>163</v>
      </c>
      <c r="AU144" s="156" t="s">
        <v>81</v>
      </c>
      <c r="AV144" s="13" t="s">
        <v>81</v>
      </c>
      <c r="AW144" s="13" t="s">
        <v>33</v>
      </c>
      <c r="AX144" s="13" t="s">
        <v>79</v>
      </c>
      <c r="AY144" s="156" t="s">
        <v>152</v>
      </c>
    </row>
    <row r="145" spans="2:65" s="1" customFormat="1" ht="24.2" customHeight="1" x14ac:dyDescent="0.2">
      <c r="B145" s="32"/>
      <c r="C145" s="131" t="s">
        <v>227</v>
      </c>
      <c r="D145" s="131" t="s">
        <v>154</v>
      </c>
      <c r="E145" s="132" t="s">
        <v>927</v>
      </c>
      <c r="F145" s="133" t="s">
        <v>928</v>
      </c>
      <c r="G145" s="134" t="s">
        <v>186</v>
      </c>
      <c r="H145" s="135">
        <v>106.864</v>
      </c>
      <c r="I145" s="136"/>
      <c r="J145" s="137">
        <f>ROUND(I145*H145,2)</f>
        <v>0</v>
      </c>
      <c r="K145" s="133" t="s">
        <v>158</v>
      </c>
      <c r="L145" s="32"/>
      <c r="M145" s="138" t="s">
        <v>19</v>
      </c>
      <c r="N145" s="139" t="s">
        <v>43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159</v>
      </c>
      <c r="AT145" s="142" t="s">
        <v>154</v>
      </c>
      <c r="AU145" s="142" t="s">
        <v>81</v>
      </c>
      <c r="AY145" s="17" t="s">
        <v>152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7" t="s">
        <v>79</v>
      </c>
      <c r="BK145" s="143">
        <f>ROUND(I145*H145,2)</f>
        <v>0</v>
      </c>
      <c r="BL145" s="17" t="s">
        <v>159</v>
      </c>
      <c r="BM145" s="142" t="s">
        <v>673</v>
      </c>
    </row>
    <row r="146" spans="2:65" s="1" customFormat="1" x14ac:dyDescent="0.2">
      <c r="B146" s="32"/>
      <c r="D146" s="144" t="s">
        <v>161</v>
      </c>
      <c r="F146" s="145" t="s">
        <v>929</v>
      </c>
      <c r="I146" s="146"/>
      <c r="L146" s="32"/>
      <c r="M146" s="147"/>
      <c r="T146" s="53"/>
      <c r="AT146" s="17" t="s">
        <v>161</v>
      </c>
      <c r="AU146" s="17" t="s">
        <v>81</v>
      </c>
    </row>
    <row r="147" spans="2:65" s="1" customFormat="1" ht="24.2" customHeight="1" x14ac:dyDescent="0.2">
      <c r="B147" s="32"/>
      <c r="C147" s="131" t="s">
        <v>8</v>
      </c>
      <c r="D147" s="131" t="s">
        <v>154</v>
      </c>
      <c r="E147" s="132" t="s">
        <v>220</v>
      </c>
      <c r="F147" s="133" t="s">
        <v>221</v>
      </c>
      <c r="G147" s="134" t="s">
        <v>186</v>
      </c>
      <c r="H147" s="135">
        <v>39.4</v>
      </c>
      <c r="I147" s="136"/>
      <c r="J147" s="137">
        <f>ROUND(I147*H147,2)</f>
        <v>0</v>
      </c>
      <c r="K147" s="133" t="s">
        <v>158</v>
      </c>
      <c r="L147" s="32"/>
      <c r="M147" s="138" t="s">
        <v>19</v>
      </c>
      <c r="N147" s="139" t="s">
        <v>43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159</v>
      </c>
      <c r="AT147" s="142" t="s">
        <v>154</v>
      </c>
      <c r="AU147" s="142" t="s">
        <v>81</v>
      </c>
      <c r="AY147" s="17" t="s">
        <v>152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7" t="s">
        <v>79</v>
      </c>
      <c r="BK147" s="143">
        <f>ROUND(I147*H147,2)</f>
        <v>0</v>
      </c>
      <c r="BL147" s="17" t="s">
        <v>159</v>
      </c>
      <c r="BM147" s="142" t="s">
        <v>674</v>
      </c>
    </row>
    <row r="148" spans="2:65" s="1" customFormat="1" x14ac:dyDescent="0.2">
      <c r="B148" s="32"/>
      <c r="D148" s="144" t="s">
        <v>161</v>
      </c>
      <c r="F148" s="145" t="s">
        <v>223</v>
      </c>
      <c r="I148" s="146"/>
      <c r="L148" s="32"/>
      <c r="M148" s="147"/>
      <c r="T148" s="53"/>
      <c r="AT148" s="17" t="s">
        <v>161</v>
      </c>
      <c r="AU148" s="17" t="s">
        <v>81</v>
      </c>
    </row>
    <row r="149" spans="2:65" s="12" customFormat="1" x14ac:dyDescent="0.2">
      <c r="B149" s="148"/>
      <c r="D149" s="149" t="s">
        <v>163</v>
      </c>
      <c r="E149" s="150" t="s">
        <v>19</v>
      </c>
      <c r="F149" s="151" t="s">
        <v>534</v>
      </c>
      <c r="H149" s="150" t="s">
        <v>19</v>
      </c>
      <c r="I149" s="152"/>
      <c r="L149" s="148"/>
      <c r="M149" s="153"/>
      <c r="T149" s="154"/>
      <c r="AT149" s="150" t="s">
        <v>163</v>
      </c>
      <c r="AU149" s="150" t="s">
        <v>81</v>
      </c>
      <c r="AV149" s="12" t="s">
        <v>79</v>
      </c>
      <c r="AW149" s="12" t="s">
        <v>33</v>
      </c>
      <c r="AX149" s="12" t="s">
        <v>72</v>
      </c>
      <c r="AY149" s="150" t="s">
        <v>152</v>
      </c>
    </row>
    <row r="150" spans="2:65" s="13" customFormat="1" x14ac:dyDescent="0.2">
      <c r="B150" s="155"/>
      <c r="D150" s="149" t="s">
        <v>163</v>
      </c>
      <c r="E150" s="156" t="s">
        <v>19</v>
      </c>
      <c r="F150" s="157" t="s">
        <v>930</v>
      </c>
      <c r="H150" s="158">
        <v>15</v>
      </c>
      <c r="I150" s="159"/>
      <c r="L150" s="155"/>
      <c r="M150" s="160"/>
      <c r="T150" s="161"/>
      <c r="AT150" s="156" t="s">
        <v>163</v>
      </c>
      <c r="AU150" s="156" t="s">
        <v>81</v>
      </c>
      <c r="AV150" s="13" t="s">
        <v>81</v>
      </c>
      <c r="AW150" s="13" t="s">
        <v>33</v>
      </c>
      <c r="AX150" s="13" t="s">
        <v>72</v>
      </c>
      <c r="AY150" s="156" t="s">
        <v>152</v>
      </c>
    </row>
    <row r="151" spans="2:65" s="12" customFormat="1" x14ac:dyDescent="0.2">
      <c r="B151" s="148"/>
      <c r="D151" s="149" t="s">
        <v>163</v>
      </c>
      <c r="E151" s="150" t="s">
        <v>19</v>
      </c>
      <c r="F151" s="151" t="s">
        <v>189</v>
      </c>
      <c r="H151" s="150" t="s">
        <v>19</v>
      </c>
      <c r="I151" s="152"/>
      <c r="L151" s="148"/>
      <c r="M151" s="153"/>
      <c r="T151" s="154"/>
      <c r="AT151" s="150" t="s">
        <v>163</v>
      </c>
      <c r="AU151" s="150" t="s">
        <v>81</v>
      </c>
      <c r="AV151" s="12" t="s">
        <v>79</v>
      </c>
      <c r="AW151" s="12" t="s">
        <v>33</v>
      </c>
      <c r="AX151" s="12" t="s">
        <v>72</v>
      </c>
      <c r="AY151" s="150" t="s">
        <v>152</v>
      </c>
    </row>
    <row r="152" spans="2:65" s="13" customFormat="1" x14ac:dyDescent="0.2">
      <c r="B152" s="155"/>
      <c r="D152" s="149" t="s">
        <v>163</v>
      </c>
      <c r="E152" s="156" t="s">
        <v>19</v>
      </c>
      <c r="F152" s="157" t="s">
        <v>818</v>
      </c>
      <c r="H152" s="158">
        <v>13.5</v>
      </c>
      <c r="I152" s="159"/>
      <c r="L152" s="155"/>
      <c r="M152" s="160"/>
      <c r="T152" s="161"/>
      <c r="AT152" s="156" t="s">
        <v>163</v>
      </c>
      <c r="AU152" s="156" t="s">
        <v>81</v>
      </c>
      <c r="AV152" s="13" t="s">
        <v>81</v>
      </c>
      <c r="AW152" s="13" t="s">
        <v>33</v>
      </c>
      <c r="AX152" s="13" t="s">
        <v>72</v>
      </c>
      <c r="AY152" s="156" t="s">
        <v>152</v>
      </c>
    </row>
    <row r="153" spans="2:65" s="12" customFormat="1" x14ac:dyDescent="0.2">
      <c r="B153" s="148"/>
      <c r="D153" s="149" t="s">
        <v>163</v>
      </c>
      <c r="E153" s="150" t="s">
        <v>19</v>
      </c>
      <c r="F153" s="151" t="s">
        <v>225</v>
      </c>
      <c r="H153" s="150" t="s">
        <v>19</v>
      </c>
      <c r="I153" s="152"/>
      <c r="L153" s="148"/>
      <c r="M153" s="153"/>
      <c r="T153" s="154"/>
      <c r="AT153" s="150" t="s">
        <v>163</v>
      </c>
      <c r="AU153" s="150" t="s">
        <v>81</v>
      </c>
      <c r="AV153" s="12" t="s">
        <v>79</v>
      </c>
      <c r="AW153" s="12" t="s">
        <v>33</v>
      </c>
      <c r="AX153" s="12" t="s">
        <v>72</v>
      </c>
      <c r="AY153" s="150" t="s">
        <v>152</v>
      </c>
    </row>
    <row r="154" spans="2:65" s="13" customFormat="1" x14ac:dyDescent="0.2">
      <c r="B154" s="155"/>
      <c r="D154" s="149" t="s">
        <v>163</v>
      </c>
      <c r="E154" s="156" t="s">
        <v>19</v>
      </c>
      <c r="F154" s="157" t="s">
        <v>931</v>
      </c>
      <c r="H154" s="158">
        <v>10.9</v>
      </c>
      <c r="I154" s="159"/>
      <c r="L154" s="155"/>
      <c r="M154" s="160"/>
      <c r="T154" s="161"/>
      <c r="AT154" s="156" t="s">
        <v>163</v>
      </c>
      <c r="AU154" s="156" t="s">
        <v>81</v>
      </c>
      <c r="AV154" s="13" t="s">
        <v>81</v>
      </c>
      <c r="AW154" s="13" t="s">
        <v>33</v>
      </c>
      <c r="AX154" s="13" t="s">
        <v>72</v>
      </c>
      <c r="AY154" s="156" t="s">
        <v>152</v>
      </c>
    </row>
    <row r="155" spans="2:65" s="14" customFormat="1" x14ac:dyDescent="0.2">
      <c r="B155" s="162"/>
      <c r="D155" s="149" t="s">
        <v>163</v>
      </c>
      <c r="E155" s="163" t="s">
        <v>19</v>
      </c>
      <c r="F155" s="164" t="s">
        <v>194</v>
      </c>
      <c r="H155" s="165">
        <v>39.4</v>
      </c>
      <c r="I155" s="166"/>
      <c r="L155" s="162"/>
      <c r="M155" s="167"/>
      <c r="T155" s="168"/>
      <c r="AT155" s="163" t="s">
        <v>163</v>
      </c>
      <c r="AU155" s="163" t="s">
        <v>81</v>
      </c>
      <c r="AV155" s="14" t="s">
        <v>159</v>
      </c>
      <c r="AW155" s="14" t="s">
        <v>33</v>
      </c>
      <c r="AX155" s="14" t="s">
        <v>79</v>
      </c>
      <c r="AY155" s="163" t="s">
        <v>152</v>
      </c>
    </row>
    <row r="156" spans="2:65" s="1" customFormat="1" ht="16.5" customHeight="1" x14ac:dyDescent="0.2">
      <c r="B156" s="32"/>
      <c r="C156" s="169" t="s">
        <v>239</v>
      </c>
      <c r="D156" s="169" t="s">
        <v>228</v>
      </c>
      <c r="E156" s="170" t="s">
        <v>229</v>
      </c>
      <c r="F156" s="171" t="s">
        <v>230</v>
      </c>
      <c r="G156" s="172" t="s">
        <v>231</v>
      </c>
      <c r="H156" s="173">
        <v>78.8</v>
      </c>
      <c r="I156" s="174"/>
      <c r="J156" s="175">
        <f>ROUND(I156*H156,2)</f>
        <v>0</v>
      </c>
      <c r="K156" s="171" t="s">
        <v>158</v>
      </c>
      <c r="L156" s="176"/>
      <c r="M156" s="177" t="s">
        <v>19</v>
      </c>
      <c r="N156" s="178" t="s">
        <v>43</v>
      </c>
      <c r="P156" s="140">
        <f>O156*H156</f>
        <v>0</v>
      </c>
      <c r="Q156" s="140">
        <v>1</v>
      </c>
      <c r="R156" s="140">
        <f>Q156*H156</f>
        <v>78.8</v>
      </c>
      <c r="S156" s="140">
        <v>0</v>
      </c>
      <c r="T156" s="141">
        <f>S156*H156</f>
        <v>0</v>
      </c>
      <c r="AR156" s="142" t="s">
        <v>208</v>
      </c>
      <c r="AT156" s="142" t="s">
        <v>228</v>
      </c>
      <c r="AU156" s="142" t="s">
        <v>81</v>
      </c>
      <c r="AY156" s="17" t="s">
        <v>152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7" t="s">
        <v>79</v>
      </c>
      <c r="BK156" s="143">
        <f>ROUND(I156*H156,2)</f>
        <v>0</v>
      </c>
      <c r="BL156" s="17" t="s">
        <v>159</v>
      </c>
      <c r="BM156" s="142" t="s">
        <v>677</v>
      </c>
    </row>
    <row r="157" spans="2:65" s="13" customFormat="1" x14ac:dyDescent="0.2">
      <c r="B157" s="155"/>
      <c r="D157" s="149" t="s">
        <v>163</v>
      </c>
      <c r="E157" s="156" t="s">
        <v>19</v>
      </c>
      <c r="F157" s="157" t="s">
        <v>932</v>
      </c>
      <c r="H157" s="158">
        <v>78.8</v>
      </c>
      <c r="I157" s="159"/>
      <c r="L157" s="155"/>
      <c r="M157" s="160"/>
      <c r="T157" s="161"/>
      <c r="AT157" s="156" t="s">
        <v>163</v>
      </c>
      <c r="AU157" s="156" t="s">
        <v>81</v>
      </c>
      <c r="AV157" s="13" t="s">
        <v>81</v>
      </c>
      <c r="AW157" s="13" t="s">
        <v>33</v>
      </c>
      <c r="AX157" s="13" t="s">
        <v>79</v>
      </c>
      <c r="AY157" s="156" t="s">
        <v>152</v>
      </c>
    </row>
    <row r="158" spans="2:65" s="1" customFormat="1" ht="24.2" customHeight="1" x14ac:dyDescent="0.2">
      <c r="B158" s="32"/>
      <c r="C158" s="131" t="s">
        <v>245</v>
      </c>
      <c r="D158" s="131" t="s">
        <v>154</v>
      </c>
      <c r="E158" s="132" t="s">
        <v>234</v>
      </c>
      <c r="F158" s="133" t="s">
        <v>235</v>
      </c>
      <c r="G158" s="134" t="s">
        <v>231</v>
      </c>
      <c r="H158" s="135">
        <v>192.35499999999999</v>
      </c>
      <c r="I158" s="136"/>
      <c r="J158" s="137">
        <f>ROUND(I158*H158,2)</f>
        <v>0</v>
      </c>
      <c r="K158" s="133" t="s">
        <v>158</v>
      </c>
      <c r="L158" s="32"/>
      <c r="M158" s="138" t="s">
        <v>19</v>
      </c>
      <c r="N158" s="139" t="s">
        <v>43</v>
      </c>
      <c r="P158" s="140">
        <f>O158*H158</f>
        <v>0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AR158" s="142" t="s">
        <v>159</v>
      </c>
      <c r="AT158" s="142" t="s">
        <v>154</v>
      </c>
      <c r="AU158" s="142" t="s">
        <v>81</v>
      </c>
      <c r="AY158" s="17" t="s">
        <v>152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7" t="s">
        <v>79</v>
      </c>
      <c r="BK158" s="143">
        <f>ROUND(I158*H158,2)</f>
        <v>0</v>
      </c>
      <c r="BL158" s="17" t="s">
        <v>159</v>
      </c>
      <c r="BM158" s="142" t="s">
        <v>679</v>
      </c>
    </row>
    <row r="159" spans="2:65" s="1" customFormat="1" x14ac:dyDescent="0.2">
      <c r="B159" s="32"/>
      <c r="D159" s="144" t="s">
        <v>161</v>
      </c>
      <c r="F159" s="145" t="s">
        <v>237</v>
      </c>
      <c r="I159" s="146"/>
      <c r="L159" s="32"/>
      <c r="M159" s="147"/>
      <c r="T159" s="53"/>
      <c r="AT159" s="17" t="s">
        <v>161</v>
      </c>
      <c r="AU159" s="17" t="s">
        <v>81</v>
      </c>
    </row>
    <row r="160" spans="2:65" s="13" customFormat="1" x14ac:dyDescent="0.2">
      <c r="B160" s="155"/>
      <c r="D160" s="149" t="s">
        <v>163</v>
      </c>
      <c r="E160" s="156" t="s">
        <v>19</v>
      </c>
      <c r="F160" s="157" t="s">
        <v>933</v>
      </c>
      <c r="H160" s="158">
        <v>192.35499999999999</v>
      </c>
      <c r="I160" s="159"/>
      <c r="L160" s="155"/>
      <c r="M160" s="160"/>
      <c r="T160" s="161"/>
      <c r="AT160" s="156" t="s">
        <v>163</v>
      </c>
      <c r="AU160" s="156" t="s">
        <v>81</v>
      </c>
      <c r="AV160" s="13" t="s">
        <v>81</v>
      </c>
      <c r="AW160" s="13" t="s">
        <v>33</v>
      </c>
      <c r="AX160" s="13" t="s">
        <v>79</v>
      </c>
      <c r="AY160" s="156" t="s">
        <v>152</v>
      </c>
    </row>
    <row r="161" spans="2:65" s="1" customFormat="1" ht="24.2" customHeight="1" x14ac:dyDescent="0.2">
      <c r="B161" s="32"/>
      <c r="C161" s="131" t="s">
        <v>254</v>
      </c>
      <c r="D161" s="131" t="s">
        <v>154</v>
      </c>
      <c r="E161" s="132" t="s">
        <v>240</v>
      </c>
      <c r="F161" s="133" t="s">
        <v>241</v>
      </c>
      <c r="G161" s="134" t="s">
        <v>186</v>
      </c>
      <c r="H161" s="135">
        <v>106.864</v>
      </c>
      <c r="I161" s="136"/>
      <c r="J161" s="137">
        <f>ROUND(I161*H161,2)</f>
        <v>0</v>
      </c>
      <c r="K161" s="133" t="s">
        <v>158</v>
      </c>
      <c r="L161" s="32"/>
      <c r="M161" s="138" t="s">
        <v>19</v>
      </c>
      <c r="N161" s="139" t="s">
        <v>43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1">
        <f>S161*H161</f>
        <v>0</v>
      </c>
      <c r="AR161" s="142" t="s">
        <v>159</v>
      </c>
      <c r="AT161" s="142" t="s">
        <v>154</v>
      </c>
      <c r="AU161" s="142" t="s">
        <v>81</v>
      </c>
      <c r="AY161" s="17" t="s">
        <v>152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7" t="s">
        <v>79</v>
      </c>
      <c r="BK161" s="143">
        <f>ROUND(I161*H161,2)</f>
        <v>0</v>
      </c>
      <c r="BL161" s="17" t="s">
        <v>159</v>
      </c>
      <c r="BM161" s="142" t="s">
        <v>681</v>
      </c>
    </row>
    <row r="162" spans="2:65" s="1" customFormat="1" x14ac:dyDescent="0.2">
      <c r="B162" s="32"/>
      <c r="D162" s="144" t="s">
        <v>161</v>
      </c>
      <c r="F162" s="145" t="s">
        <v>243</v>
      </c>
      <c r="I162" s="146"/>
      <c r="L162" s="32"/>
      <c r="M162" s="147"/>
      <c r="T162" s="53"/>
      <c r="AT162" s="17" t="s">
        <v>161</v>
      </c>
      <c r="AU162" s="17" t="s">
        <v>81</v>
      </c>
    </row>
    <row r="163" spans="2:65" s="13" customFormat="1" x14ac:dyDescent="0.2">
      <c r="B163" s="155"/>
      <c r="D163" s="149" t="s">
        <v>163</v>
      </c>
      <c r="E163" s="156" t="s">
        <v>19</v>
      </c>
      <c r="F163" s="157" t="s">
        <v>934</v>
      </c>
      <c r="H163" s="158">
        <v>106.864</v>
      </c>
      <c r="I163" s="159"/>
      <c r="L163" s="155"/>
      <c r="M163" s="160"/>
      <c r="T163" s="161"/>
      <c r="AT163" s="156" t="s">
        <v>163</v>
      </c>
      <c r="AU163" s="156" t="s">
        <v>81</v>
      </c>
      <c r="AV163" s="13" t="s">
        <v>81</v>
      </c>
      <c r="AW163" s="13" t="s">
        <v>33</v>
      </c>
      <c r="AX163" s="13" t="s">
        <v>79</v>
      </c>
      <c r="AY163" s="156" t="s">
        <v>152</v>
      </c>
    </row>
    <row r="164" spans="2:65" s="1" customFormat="1" ht="24.2" customHeight="1" x14ac:dyDescent="0.2">
      <c r="B164" s="32"/>
      <c r="C164" s="131" t="s">
        <v>259</v>
      </c>
      <c r="D164" s="131" t="s">
        <v>154</v>
      </c>
      <c r="E164" s="132" t="s">
        <v>246</v>
      </c>
      <c r="F164" s="133" t="s">
        <v>247</v>
      </c>
      <c r="G164" s="134" t="s">
        <v>186</v>
      </c>
      <c r="H164" s="135">
        <v>8.32</v>
      </c>
      <c r="I164" s="136"/>
      <c r="J164" s="137">
        <f>ROUND(I164*H164,2)</f>
        <v>0</v>
      </c>
      <c r="K164" s="133" t="s">
        <v>158</v>
      </c>
      <c r="L164" s="32"/>
      <c r="M164" s="138" t="s">
        <v>19</v>
      </c>
      <c r="N164" s="139" t="s">
        <v>43</v>
      </c>
      <c r="P164" s="140">
        <f>O164*H164</f>
        <v>0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AR164" s="142" t="s">
        <v>159</v>
      </c>
      <c r="AT164" s="142" t="s">
        <v>154</v>
      </c>
      <c r="AU164" s="142" t="s">
        <v>81</v>
      </c>
      <c r="AY164" s="17" t="s">
        <v>152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7" t="s">
        <v>79</v>
      </c>
      <c r="BK164" s="143">
        <f>ROUND(I164*H164,2)</f>
        <v>0</v>
      </c>
      <c r="BL164" s="17" t="s">
        <v>159</v>
      </c>
      <c r="BM164" s="142" t="s">
        <v>683</v>
      </c>
    </row>
    <row r="165" spans="2:65" s="1" customFormat="1" x14ac:dyDescent="0.2">
      <c r="B165" s="32"/>
      <c r="D165" s="144" t="s">
        <v>161</v>
      </c>
      <c r="F165" s="145" t="s">
        <v>249</v>
      </c>
      <c r="I165" s="146"/>
      <c r="L165" s="32"/>
      <c r="M165" s="147"/>
      <c r="T165" s="53"/>
      <c r="AT165" s="17" t="s">
        <v>161</v>
      </c>
      <c r="AU165" s="17" t="s">
        <v>81</v>
      </c>
    </row>
    <row r="166" spans="2:65" s="12" customFormat="1" x14ac:dyDescent="0.2">
      <c r="B166" s="148"/>
      <c r="D166" s="149" t="s">
        <v>163</v>
      </c>
      <c r="E166" s="150" t="s">
        <v>19</v>
      </c>
      <c r="F166" s="151" t="s">
        <v>250</v>
      </c>
      <c r="H166" s="150" t="s">
        <v>19</v>
      </c>
      <c r="I166" s="152"/>
      <c r="L166" s="148"/>
      <c r="M166" s="153"/>
      <c r="T166" s="154"/>
      <c r="AT166" s="150" t="s">
        <v>163</v>
      </c>
      <c r="AU166" s="150" t="s">
        <v>81</v>
      </c>
      <c r="AV166" s="12" t="s">
        <v>79</v>
      </c>
      <c r="AW166" s="12" t="s">
        <v>33</v>
      </c>
      <c r="AX166" s="12" t="s">
        <v>72</v>
      </c>
      <c r="AY166" s="150" t="s">
        <v>152</v>
      </c>
    </row>
    <row r="167" spans="2:65" s="13" customFormat="1" x14ac:dyDescent="0.2">
      <c r="B167" s="155"/>
      <c r="D167" s="149" t="s">
        <v>163</v>
      </c>
      <c r="E167" s="156" t="s">
        <v>19</v>
      </c>
      <c r="F167" s="157" t="s">
        <v>935</v>
      </c>
      <c r="H167" s="158">
        <v>48.564</v>
      </c>
      <c r="I167" s="159"/>
      <c r="L167" s="155"/>
      <c r="M167" s="160"/>
      <c r="T167" s="161"/>
      <c r="AT167" s="156" t="s">
        <v>163</v>
      </c>
      <c r="AU167" s="156" t="s">
        <v>81</v>
      </c>
      <c r="AV167" s="13" t="s">
        <v>81</v>
      </c>
      <c r="AW167" s="13" t="s">
        <v>33</v>
      </c>
      <c r="AX167" s="13" t="s">
        <v>72</v>
      </c>
      <c r="AY167" s="156" t="s">
        <v>152</v>
      </c>
    </row>
    <row r="168" spans="2:65" s="13" customFormat="1" x14ac:dyDescent="0.2">
      <c r="B168" s="155"/>
      <c r="D168" s="149" t="s">
        <v>163</v>
      </c>
      <c r="E168" s="156" t="s">
        <v>19</v>
      </c>
      <c r="F168" s="157" t="s">
        <v>936</v>
      </c>
      <c r="H168" s="158">
        <v>-5.3959999999999999</v>
      </c>
      <c r="I168" s="159"/>
      <c r="L168" s="155"/>
      <c r="M168" s="160"/>
      <c r="T168" s="161"/>
      <c r="AT168" s="156" t="s">
        <v>163</v>
      </c>
      <c r="AU168" s="156" t="s">
        <v>81</v>
      </c>
      <c r="AV168" s="13" t="s">
        <v>81</v>
      </c>
      <c r="AW168" s="13" t="s">
        <v>33</v>
      </c>
      <c r="AX168" s="13" t="s">
        <v>72</v>
      </c>
      <c r="AY168" s="156" t="s">
        <v>152</v>
      </c>
    </row>
    <row r="169" spans="2:65" s="13" customFormat="1" x14ac:dyDescent="0.2">
      <c r="B169" s="155"/>
      <c r="D169" s="149" t="s">
        <v>163</v>
      </c>
      <c r="E169" s="156" t="s">
        <v>19</v>
      </c>
      <c r="F169" s="157" t="s">
        <v>937</v>
      </c>
      <c r="H169" s="158">
        <v>-34.847999999999999</v>
      </c>
      <c r="I169" s="159"/>
      <c r="L169" s="155"/>
      <c r="M169" s="160"/>
      <c r="T169" s="161"/>
      <c r="AT169" s="156" t="s">
        <v>163</v>
      </c>
      <c r="AU169" s="156" t="s">
        <v>81</v>
      </c>
      <c r="AV169" s="13" t="s">
        <v>81</v>
      </c>
      <c r="AW169" s="13" t="s">
        <v>33</v>
      </c>
      <c r="AX169" s="13" t="s">
        <v>72</v>
      </c>
      <c r="AY169" s="156" t="s">
        <v>152</v>
      </c>
    </row>
    <row r="170" spans="2:65" s="14" customFormat="1" x14ac:dyDescent="0.2">
      <c r="B170" s="162"/>
      <c r="D170" s="149" t="s">
        <v>163</v>
      </c>
      <c r="E170" s="163" t="s">
        <v>19</v>
      </c>
      <c r="F170" s="164" t="s">
        <v>194</v>
      </c>
      <c r="H170" s="165">
        <v>8.32</v>
      </c>
      <c r="I170" s="166"/>
      <c r="L170" s="162"/>
      <c r="M170" s="167"/>
      <c r="T170" s="168"/>
      <c r="AT170" s="163" t="s">
        <v>163</v>
      </c>
      <c r="AU170" s="163" t="s">
        <v>81</v>
      </c>
      <c r="AV170" s="14" t="s">
        <v>159</v>
      </c>
      <c r="AW170" s="14" t="s">
        <v>33</v>
      </c>
      <c r="AX170" s="14" t="s">
        <v>79</v>
      </c>
      <c r="AY170" s="163" t="s">
        <v>152</v>
      </c>
    </row>
    <row r="171" spans="2:65" s="1" customFormat="1" ht="16.5" customHeight="1" x14ac:dyDescent="0.2">
      <c r="B171" s="32"/>
      <c r="C171" s="169" t="s">
        <v>265</v>
      </c>
      <c r="D171" s="169" t="s">
        <v>228</v>
      </c>
      <c r="E171" s="170" t="s">
        <v>255</v>
      </c>
      <c r="F171" s="171" t="s">
        <v>256</v>
      </c>
      <c r="G171" s="172" t="s">
        <v>231</v>
      </c>
      <c r="H171" s="173">
        <v>16.64</v>
      </c>
      <c r="I171" s="174"/>
      <c r="J171" s="175">
        <f>ROUND(I171*H171,2)</f>
        <v>0</v>
      </c>
      <c r="K171" s="171" t="s">
        <v>158</v>
      </c>
      <c r="L171" s="176"/>
      <c r="M171" s="177" t="s">
        <v>19</v>
      </c>
      <c r="N171" s="178" t="s">
        <v>43</v>
      </c>
      <c r="P171" s="140">
        <f>O171*H171</f>
        <v>0</v>
      </c>
      <c r="Q171" s="140">
        <v>1</v>
      </c>
      <c r="R171" s="140">
        <f>Q171*H171</f>
        <v>16.64</v>
      </c>
      <c r="S171" s="140">
        <v>0</v>
      </c>
      <c r="T171" s="141">
        <f>S171*H171</f>
        <v>0</v>
      </c>
      <c r="AR171" s="142" t="s">
        <v>208</v>
      </c>
      <c r="AT171" s="142" t="s">
        <v>228</v>
      </c>
      <c r="AU171" s="142" t="s">
        <v>81</v>
      </c>
      <c r="AY171" s="17" t="s">
        <v>152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7" t="s">
        <v>79</v>
      </c>
      <c r="BK171" s="143">
        <f>ROUND(I171*H171,2)</f>
        <v>0</v>
      </c>
      <c r="BL171" s="17" t="s">
        <v>159</v>
      </c>
      <c r="BM171" s="142" t="s">
        <v>684</v>
      </c>
    </row>
    <row r="172" spans="2:65" s="1" customFormat="1" ht="24.2" customHeight="1" x14ac:dyDescent="0.2">
      <c r="B172" s="32"/>
      <c r="C172" s="131" t="s">
        <v>271</v>
      </c>
      <c r="D172" s="131" t="s">
        <v>154</v>
      </c>
      <c r="E172" s="132" t="s">
        <v>260</v>
      </c>
      <c r="F172" s="133" t="s">
        <v>261</v>
      </c>
      <c r="G172" s="134" t="s">
        <v>157</v>
      </c>
      <c r="H172" s="135">
        <v>8.5</v>
      </c>
      <c r="I172" s="136"/>
      <c r="J172" s="137">
        <f>ROUND(I172*H172,2)</f>
        <v>0</v>
      </c>
      <c r="K172" s="133" t="s">
        <v>158</v>
      </c>
      <c r="L172" s="32"/>
      <c r="M172" s="138" t="s">
        <v>19</v>
      </c>
      <c r="N172" s="139" t="s">
        <v>43</v>
      </c>
      <c r="P172" s="140">
        <f>O172*H172</f>
        <v>0</v>
      </c>
      <c r="Q172" s="140">
        <v>0</v>
      </c>
      <c r="R172" s="140">
        <f>Q172*H172</f>
        <v>0</v>
      </c>
      <c r="S172" s="140">
        <v>0</v>
      </c>
      <c r="T172" s="141">
        <f>S172*H172</f>
        <v>0</v>
      </c>
      <c r="AR172" s="142" t="s">
        <v>159</v>
      </c>
      <c r="AT172" s="142" t="s">
        <v>154</v>
      </c>
      <c r="AU172" s="142" t="s">
        <v>81</v>
      </c>
      <c r="AY172" s="17" t="s">
        <v>152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7" t="s">
        <v>79</v>
      </c>
      <c r="BK172" s="143">
        <f>ROUND(I172*H172,2)</f>
        <v>0</v>
      </c>
      <c r="BL172" s="17" t="s">
        <v>159</v>
      </c>
      <c r="BM172" s="142" t="s">
        <v>685</v>
      </c>
    </row>
    <row r="173" spans="2:65" s="1" customFormat="1" x14ac:dyDescent="0.2">
      <c r="B173" s="32"/>
      <c r="D173" s="144" t="s">
        <v>161</v>
      </c>
      <c r="F173" s="145" t="s">
        <v>263</v>
      </c>
      <c r="I173" s="146"/>
      <c r="L173" s="32"/>
      <c r="M173" s="147"/>
      <c r="T173" s="53"/>
      <c r="AT173" s="17" t="s">
        <v>161</v>
      </c>
      <c r="AU173" s="17" t="s">
        <v>81</v>
      </c>
    </row>
    <row r="174" spans="2:65" s="13" customFormat="1" x14ac:dyDescent="0.2">
      <c r="B174" s="155"/>
      <c r="D174" s="149" t="s">
        <v>163</v>
      </c>
      <c r="E174" s="156" t="s">
        <v>19</v>
      </c>
      <c r="F174" s="157" t="s">
        <v>938</v>
      </c>
      <c r="H174" s="158">
        <v>8.5</v>
      </c>
      <c r="I174" s="159"/>
      <c r="L174" s="155"/>
      <c r="M174" s="160"/>
      <c r="T174" s="161"/>
      <c r="AT174" s="156" t="s">
        <v>163</v>
      </c>
      <c r="AU174" s="156" t="s">
        <v>81</v>
      </c>
      <c r="AV174" s="13" t="s">
        <v>81</v>
      </c>
      <c r="AW174" s="13" t="s">
        <v>33</v>
      </c>
      <c r="AX174" s="13" t="s">
        <v>79</v>
      </c>
      <c r="AY174" s="156" t="s">
        <v>152</v>
      </c>
    </row>
    <row r="175" spans="2:65" s="1" customFormat="1" ht="16.5" customHeight="1" x14ac:dyDescent="0.2">
      <c r="B175" s="32"/>
      <c r="C175" s="169" t="s">
        <v>278</v>
      </c>
      <c r="D175" s="169" t="s">
        <v>228</v>
      </c>
      <c r="E175" s="170" t="s">
        <v>266</v>
      </c>
      <c r="F175" s="171" t="s">
        <v>267</v>
      </c>
      <c r="G175" s="172" t="s">
        <v>268</v>
      </c>
      <c r="H175" s="173">
        <v>0.17</v>
      </c>
      <c r="I175" s="174"/>
      <c r="J175" s="175">
        <f>ROUND(I175*H175,2)</f>
        <v>0</v>
      </c>
      <c r="K175" s="171" t="s">
        <v>158</v>
      </c>
      <c r="L175" s="176"/>
      <c r="M175" s="177" t="s">
        <v>19</v>
      </c>
      <c r="N175" s="178" t="s">
        <v>43</v>
      </c>
      <c r="P175" s="140">
        <f>O175*H175</f>
        <v>0</v>
      </c>
      <c r="Q175" s="140">
        <v>1E-3</v>
      </c>
      <c r="R175" s="140">
        <f>Q175*H175</f>
        <v>1.7000000000000001E-4</v>
      </c>
      <c r="S175" s="140">
        <v>0</v>
      </c>
      <c r="T175" s="141">
        <f>S175*H175</f>
        <v>0</v>
      </c>
      <c r="AR175" s="142" t="s">
        <v>208</v>
      </c>
      <c r="AT175" s="142" t="s">
        <v>228</v>
      </c>
      <c r="AU175" s="142" t="s">
        <v>81</v>
      </c>
      <c r="AY175" s="17" t="s">
        <v>152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7" t="s">
        <v>79</v>
      </c>
      <c r="BK175" s="143">
        <f>ROUND(I175*H175,2)</f>
        <v>0</v>
      </c>
      <c r="BL175" s="17" t="s">
        <v>159</v>
      </c>
      <c r="BM175" s="142" t="s">
        <v>687</v>
      </c>
    </row>
    <row r="176" spans="2:65" s="13" customFormat="1" x14ac:dyDescent="0.2">
      <c r="B176" s="155"/>
      <c r="D176" s="149" t="s">
        <v>163</v>
      </c>
      <c r="F176" s="157" t="s">
        <v>939</v>
      </c>
      <c r="H176" s="158">
        <v>0.17</v>
      </c>
      <c r="I176" s="159"/>
      <c r="L176" s="155"/>
      <c r="M176" s="160"/>
      <c r="T176" s="161"/>
      <c r="AT176" s="156" t="s">
        <v>163</v>
      </c>
      <c r="AU176" s="156" t="s">
        <v>81</v>
      </c>
      <c r="AV176" s="13" t="s">
        <v>81</v>
      </c>
      <c r="AW176" s="13" t="s">
        <v>4</v>
      </c>
      <c r="AX176" s="13" t="s">
        <v>79</v>
      </c>
      <c r="AY176" s="156" t="s">
        <v>152</v>
      </c>
    </row>
    <row r="177" spans="2:65" s="1" customFormat="1" ht="21.75" customHeight="1" x14ac:dyDescent="0.2">
      <c r="B177" s="32"/>
      <c r="C177" s="131" t="s">
        <v>285</v>
      </c>
      <c r="D177" s="131" t="s">
        <v>154</v>
      </c>
      <c r="E177" s="132" t="s">
        <v>272</v>
      </c>
      <c r="F177" s="133" t="s">
        <v>273</v>
      </c>
      <c r="G177" s="134" t="s">
        <v>157</v>
      </c>
      <c r="H177" s="135">
        <v>78.8</v>
      </c>
      <c r="I177" s="136"/>
      <c r="J177" s="137">
        <f>ROUND(I177*H177,2)</f>
        <v>0</v>
      </c>
      <c r="K177" s="133" t="s">
        <v>158</v>
      </c>
      <c r="L177" s="32"/>
      <c r="M177" s="138" t="s">
        <v>19</v>
      </c>
      <c r="N177" s="139" t="s">
        <v>43</v>
      </c>
      <c r="P177" s="140">
        <f>O177*H177</f>
        <v>0</v>
      </c>
      <c r="Q177" s="140">
        <v>0</v>
      </c>
      <c r="R177" s="140">
        <f>Q177*H177</f>
        <v>0</v>
      </c>
      <c r="S177" s="140">
        <v>0</v>
      </c>
      <c r="T177" s="141">
        <f>S177*H177</f>
        <v>0</v>
      </c>
      <c r="AR177" s="142" t="s">
        <v>159</v>
      </c>
      <c r="AT177" s="142" t="s">
        <v>154</v>
      </c>
      <c r="AU177" s="142" t="s">
        <v>81</v>
      </c>
      <c r="AY177" s="17" t="s">
        <v>152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7" t="s">
        <v>79</v>
      </c>
      <c r="BK177" s="143">
        <f>ROUND(I177*H177,2)</f>
        <v>0</v>
      </c>
      <c r="BL177" s="17" t="s">
        <v>159</v>
      </c>
      <c r="BM177" s="142" t="s">
        <v>689</v>
      </c>
    </row>
    <row r="178" spans="2:65" s="1" customFormat="1" x14ac:dyDescent="0.2">
      <c r="B178" s="32"/>
      <c r="D178" s="144" t="s">
        <v>161</v>
      </c>
      <c r="F178" s="145" t="s">
        <v>275</v>
      </c>
      <c r="I178" s="146"/>
      <c r="L178" s="32"/>
      <c r="M178" s="147"/>
      <c r="T178" s="53"/>
      <c r="AT178" s="17" t="s">
        <v>161</v>
      </c>
      <c r="AU178" s="17" t="s">
        <v>81</v>
      </c>
    </row>
    <row r="179" spans="2:65" s="12" customFormat="1" x14ac:dyDescent="0.2">
      <c r="B179" s="148"/>
      <c r="D179" s="149" t="s">
        <v>163</v>
      </c>
      <c r="E179" s="150" t="s">
        <v>19</v>
      </c>
      <c r="F179" s="151" t="s">
        <v>534</v>
      </c>
      <c r="H179" s="150" t="s">
        <v>19</v>
      </c>
      <c r="I179" s="152"/>
      <c r="L179" s="148"/>
      <c r="M179" s="153"/>
      <c r="T179" s="154"/>
      <c r="AT179" s="150" t="s">
        <v>163</v>
      </c>
      <c r="AU179" s="150" t="s">
        <v>81</v>
      </c>
      <c r="AV179" s="12" t="s">
        <v>79</v>
      </c>
      <c r="AW179" s="12" t="s">
        <v>33</v>
      </c>
      <c r="AX179" s="12" t="s">
        <v>72</v>
      </c>
      <c r="AY179" s="150" t="s">
        <v>152</v>
      </c>
    </row>
    <row r="180" spans="2:65" s="13" customFormat="1" x14ac:dyDescent="0.2">
      <c r="B180" s="155"/>
      <c r="D180" s="149" t="s">
        <v>163</v>
      </c>
      <c r="E180" s="156" t="s">
        <v>19</v>
      </c>
      <c r="F180" s="157" t="s">
        <v>342</v>
      </c>
      <c r="H180" s="158">
        <v>30</v>
      </c>
      <c r="I180" s="159"/>
      <c r="L180" s="155"/>
      <c r="M180" s="160"/>
      <c r="T180" s="161"/>
      <c r="AT180" s="156" t="s">
        <v>163</v>
      </c>
      <c r="AU180" s="156" t="s">
        <v>81</v>
      </c>
      <c r="AV180" s="13" t="s">
        <v>81</v>
      </c>
      <c r="AW180" s="13" t="s">
        <v>33</v>
      </c>
      <c r="AX180" s="13" t="s">
        <v>72</v>
      </c>
      <c r="AY180" s="156" t="s">
        <v>152</v>
      </c>
    </row>
    <row r="181" spans="2:65" s="12" customFormat="1" x14ac:dyDescent="0.2">
      <c r="B181" s="148"/>
      <c r="D181" s="149" t="s">
        <v>163</v>
      </c>
      <c r="E181" s="150" t="s">
        <v>19</v>
      </c>
      <c r="F181" s="151" t="s">
        <v>189</v>
      </c>
      <c r="H181" s="150" t="s">
        <v>19</v>
      </c>
      <c r="I181" s="152"/>
      <c r="L181" s="148"/>
      <c r="M181" s="153"/>
      <c r="T181" s="154"/>
      <c r="AT181" s="150" t="s">
        <v>163</v>
      </c>
      <c r="AU181" s="150" t="s">
        <v>81</v>
      </c>
      <c r="AV181" s="12" t="s">
        <v>79</v>
      </c>
      <c r="AW181" s="12" t="s">
        <v>33</v>
      </c>
      <c r="AX181" s="12" t="s">
        <v>72</v>
      </c>
      <c r="AY181" s="150" t="s">
        <v>152</v>
      </c>
    </row>
    <row r="182" spans="2:65" s="13" customFormat="1" x14ac:dyDescent="0.2">
      <c r="B182" s="155"/>
      <c r="D182" s="149" t="s">
        <v>163</v>
      </c>
      <c r="E182" s="156" t="s">
        <v>19</v>
      </c>
      <c r="F182" s="157" t="s">
        <v>326</v>
      </c>
      <c r="H182" s="158">
        <v>27</v>
      </c>
      <c r="I182" s="159"/>
      <c r="L182" s="155"/>
      <c r="M182" s="160"/>
      <c r="T182" s="161"/>
      <c r="AT182" s="156" t="s">
        <v>163</v>
      </c>
      <c r="AU182" s="156" t="s">
        <v>81</v>
      </c>
      <c r="AV182" s="13" t="s">
        <v>81</v>
      </c>
      <c r="AW182" s="13" t="s">
        <v>33</v>
      </c>
      <c r="AX182" s="13" t="s">
        <v>72</v>
      </c>
      <c r="AY182" s="156" t="s">
        <v>152</v>
      </c>
    </row>
    <row r="183" spans="2:65" s="12" customFormat="1" x14ac:dyDescent="0.2">
      <c r="B183" s="148"/>
      <c r="D183" s="149" t="s">
        <v>163</v>
      </c>
      <c r="E183" s="150" t="s">
        <v>19</v>
      </c>
      <c r="F183" s="151" t="s">
        <v>225</v>
      </c>
      <c r="H183" s="150" t="s">
        <v>19</v>
      </c>
      <c r="I183" s="152"/>
      <c r="L183" s="148"/>
      <c r="M183" s="153"/>
      <c r="T183" s="154"/>
      <c r="AT183" s="150" t="s">
        <v>163</v>
      </c>
      <c r="AU183" s="150" t="s">
        <v>81</v>
      </c>
      <c r="AV183" s="12" t="s">
        <v>79</v>
      </c>
      <c r="AW183" s="12" t="s">
        <v>33</v>
      </c>
      <c r="AX183" s="12" t="s">
        <v>72</v>
      </c>
      <c r="AY183" s="150" t="s">
        <v>152</v>
      </c>
    </row>
    <row r="184" spans="2:65" s="13" customFormat="1" x14ac:dyDescent="0.2">
      <c r="B184" s="155"/>
      <c r="D184" s="149" t="s">
        <v>163</v>
      </c>
      <c r="E184" s="156" t="s">
        <v>19</v>
      </c>
      <c r="F184" s="157" t="s">
        <v>940</v>
      </c>
      <c r="H184" s="158">
        <v>21.8</v>
      </c>
      <c r="I184" s="159"/>
      <c r="L184" s="155"/>
      <c r="M184" s="160"/>
      <c r="T184" s="161"/>
      <c r="AT184" s="156" t="s">
        <v>163</v>
      </c>
      <c r="AU184" s="156" t="s">
        <v>81</v>
      </c>
      <c r="AV184" s="13" t="s">
        <v>81</v>
      </c>
      <c r="AW184" s="13" t="s">
        <v>33</v>
      </c>
      <c r="AX184" s="13" t="s">
        <v>72</v>
      </c>
      <c r="AY184" s="156" t="s">
        <v>152</v>
      </c>
    </row>
    <row r="185" spans="2:65" s="14" customFormat="1" x14ac:dyDescent="0.2">
      <c r="B185" s="162"/>
      <c r="D185" s="149" t="s">
        <v>163</v>
      </c>
      <c r="E185" s="163" t="s">
        <v>19</v>
      </c>
      <c r="F185" s="164" t="s">
        <v>194</v>
      </c>
      <c r="H185" s="165">
        <v>78.8</v>
      </c>
      <c r="I185" s="166"/>
      <c r="L185" s="162"/>
      <c r="M185" s="167"/>
      <c r="T185" s="168"/>
      <c r="AT185" s="163" t="s">
        <v>163</v>
      </c>
      <c r="AU185" s="163" t="s">
        <v>81</v>
      </c>
      <c r="AV185" s="14" t="s">
        <v>159</v>
      </c>
      <c r="AW185" s="14" t="s">
        <v>33</v>
      </c>
      <c r="AX185" s="14" t="s">
        <v>79</v>
      </c>
      <c r="AY185" s="163" t="s">
        <v>152</v>
      </c>
    </row>
    <row r="186" spans="2:65" s="1" customFormat="1" ht="21.75" customHeight="1" x14ac:dyDescent="0.2">
      <c r="B186" s="32"/>
      <c r="C186" s="131" t="s">
        <v>7</v>
      </c>
      <c r="D186" s="131" t="s">
        <v>154</v>
      </c>
      <c r="E186" s="132" t="s">
        <v>279</v>
      </c>
      <c r="F186" s="133" t="s">
        <v>280</v>
      </c>
      <c r="G186" s="134" t="s">
        <v>157</v>
      </c>
      <c r="H186" s="135">
        <v>25.5</v>
      </c>
      <c r="I186" s="136"/>
      <c r="J186" s="137">
        <f>ROUND(I186*H186,2)</f>
        <v>0</v>
      </c>
      <c r="K186" s="133" t="s">
        <v>158</v>
      </c>
      <c r="L186" s="32"/>
      <c r="M186" s="138" t="s">
        <v>19</v>
      </c>
      <c r="N186" s="139" t="s">
        <v>43</v>
      </c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AR186" s="142" t="s">
        <v>159</v>
      </c>
      <c r="AT186" s="142" t="s">
        <v>154</v>
      </c>
      <c r="AU186" s="142" t="s">
        <v>81</v>
      </c>
      <c r="AY186" s="17" t="s">
        <v>152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7" t="s">
        <v>79</v>
      </c>
      <c r="BK186" s="143">
        <f>ROUND(I186*H186,2)</f>
        <v>0</v>
      </c>
      <c r="BL186" s="17" t="s">
        <v>159</v>
      </c>
      <c r="BM186" s="142" t="s">
        <v>690</v>
      </c>
    </row>
    <row r="187" spans="2:65" s="1" customFormat="1" x14ac:dyDescent="0.2">
      <c r="B187" s="32"/>
      <c r="D187" s="144" t="s">
        <v>161</v>
      </c>
      <c r="F187" s="145" t="s">
        <v>282</v>
      </c>
      <c r="I187" s="146"/>
      <c r="L187" s="32"/>
      <c r="M187" s="147"/>
      <c r="T187" s="53"/>
      <c r="AT187" s="17" t="s">
        <v>161</v>
      </c>
      <c r="AU187" s="17" t="s">
        <v>81</v>
      </c>
    </row>
    <row r="188" spans="2:65" s="12" customFormat="1" x14ac:dyDescent="0.2">
      <c r="B188" s="148"/>
      <c r="D188" s="149" t="s">
        <v>163</v>
      </c>
      <c r="E188" s="150" t="s">
        <v>19</v>
      </c>
      <c r="F188" s="151" t="s">
        <v>283</v>
      </c>
      <c r="H188" s="150" t="s">
        <v>19</v>
      </c>
      <c r="I188" s="152"/>
      <c r="L188" s="148"/>
      <c r="M188" s="153"/>
      <c r="T188" s="154"/>
      <c r="AT188" s="150" t="s">
        <v>163</v>
      </c>
      <c r="AU188" s="150" t="s">
        <v>81</v>
      </c>
      <c r="AV188" s="12" t="s">
        <v>79</v>
      </c>
      <c r="AW188" s="12" t="s">
        <v>33</v>
      </c>
      <c r="AX188" s="12" t="s">
        <v>72</v>
      </c>
      <c r="AY188" s="150" t="s">
        <v>152</v>
      </c>
    </row>
    <row r="189" spans="2:65" s="13" customFormat="1" x14ac:dyDescent="0.2">
      <c r="B189" s="155"/>
      <c r="D189" s="149" t="s">
        <v>163</v>
      </c>
      <c r="E189" s="156" t="s">
        <v>19</v>
      </c>
      <c r="F189" s="157" t="s">
        <v>941</v>
      </c>
      <c r="H189" s="158">
        <v>25.5</v>
      </c>
      <c r="I189" s="159"/>
      <c r="L189" s="155"/>
      <c r="M189" s="160"/>
      <c r="T189" s="161"/>
      <c r="AT189" s="156" t="s">
        <v>163</v>
      </c>
      <c r="AU189" s="156" t="s">
        <v>81</v>
      </c>
      <c r="AV189" s="13" t="s">
        <v>81</v>
      </c>
      <c r="AW189" s="13" t="s">
        <v>33</v>
      </c>
      <c r="AX189" s="13" t="s">
        <v>79</v>
      </c>
      <c r="AY189" s="156" t="s">
        <v>152</v>
      </c>
    </row>
    <row r="190" spans="2:65" s="1" customFormat="1" ht="16.5" customHeight="1" x14ac:dyDescent="0.2">
      <c r="B190" s="32"/>
      <c r="C190" s="169" t="s">
        <v>296</v>
      </c>
      <c r="D190" s="169" t="s">
        <v>228</v>
      </c>
      <c r="E190" s="170" t="s">
        <v>286</v>
      </c>
      <c r="F190" s="171" t="s">
        <v>287</v>
      </c>
      <c r="G190" s="172" t="s">
        <v>231</v>
      </c>
      <c r="H190" s="173">
        <v>2.04</v>
      </c>
      <c r="I190" s="174"/>
      <c r="J190" s="175">
        <f>ROUND(I190*H190,2)</f>
        <v>0</v>
      </c>
      <c r="K190" s="171" t="s">
        <v>158</v>
      </c>
      <c r="L190" s="176"/>
      <c r="M190" s="177" t="s">
        <v>19</v>
      </c>
      <c r="N190" s="178" t="s">
        <v>43</v>
      </c>
      <c r="P190" s="140">
        <f>O190*H190</f>
        <v>0</v>
      </c>
      <c r="Q190" s="140">
        <v>1</v>
      </c>
      <c r="R190" s="140">
        <f>Q190*H190</f>
        <v>2.04</v>
      </c>
      <c r="S190" s="140">
        <v>0</v>
      </c>
      <c r="T190" s="141">
        <f>S190*H190</f>
        <v>0</v>
      </c>
      <c r="AR190" s="142" t="s">
        <v>208</v>
      </c>
      <c r="AT190" s="142" t="s">
        <v>228</v>
      </c>
      <c r="AU190" s="142" t="s">
        <v>81</v>
      </c>
      <c r="AY190" s="17" t="s">
        <v>152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7" t="s">
        <v>79</v>
      </c>
      <c r="BK190" s="143">
        <f>ROUND(I190*H190,2)</f>
        <v>0</v>
      </c>
      <c r="BL190" s="17" t="s">
        <v>159</v>
      </c>
      <c r="BM190" s="142" t="s">
        <v>692</v>
      </c>
    </row>
    <row r="191" spans="2:65" s="13" customFormat="1" x14ac:dyDescent="0.2">
      <c r="B191" s="155"/>
      <c r="D191" s="149" t="s">
        <v>163</v>
      </c>
      <c r="E191" s="156" t="s">
        <v>19</v>
      </c>
      <c r="F191" s="157" t="s">
        <v>942</v>
      </c>
      <c r="H191" s="158">
        <v>2.04</v>
      </c>
      <c r="I191" s="159"/>
      <c r="L191" s="155"/>
      <c r="M191" s="160"/>
      <c r="T191" s="161"/>
      <c r="AT191" s="156" t="s">
        <v>163</v>
      </c>
      <c r="AU191" s="156" t="s">
        <v>81</v>
      </c>
      <c r="AV191" s="13" t="s">
        <v>81</v>
      </c>
      <c r="AW191" s="13" t="s">
        <v>33</v>
      </c>
      <c r="AX191" s="13" t="s">
        <v>79</v>
      </c>
      <c r="AY191" s="156" t="s">
        <v>152</v>
      </c>
    </row>
    <row r="192" spans="2:65" s="11" customFormat="1" ht="22.9" customHeight="1" x14ac:dyDescent="0.2">
      <c r="B192" s="119"/>
      <c r="D192" s="120" t="s">
        <v>71</v>
      </c>
      <c r="E192" s="129" t="s">
        <v>81</v>
      </c>
      <c r="F192" s="129" t="s">
        <v>290</v>
      </c>
      <c r="I192" s="122"/>
      <c r="J192" s="130">
        <f>BK192</f>
        <v>0</v>
      </c>
      <c r="L192" s="119"/>
      <c r="M192" s="124"/>
      <c r="P192" s="125">
        <f>SUM(P193:P201)</f>
        <v>0</v>
      </c>
      <c r="R192" s="125">
        <f>SUM(R193:R201)</f>
        <v>13.191946769999999</v>
      </c>
      <c r="T192" s="126">
        <f>SUM(T193:T201)</f>
        <v>0</v>
      </c>
      <c r="AR192" s="120" t="s">
        <v>79</v>
      </c>
      <c r="AT192" s="127" t="s">
        <v>71</v>
      </c>
      <c r="AU192" s="127" t="s">
        <v>79</v>
      </c>
      <c r="AY192" s="120" t="s">
        <v>152</v>
      </c>
      <c r="BK192" s="128">
        <f>SUM(BK193:BK201)</f>
        <v>0</v>
      </c>
    </row>
    <row r="193" spans="2:65" s="1" customFormat="1" ht="16.5" customHeight="1" x14ac:dyDescent="0.2">
      <c r="B193" s="32"/>
      <c r="C193" s="131" t="s">
        <v>302</v>
      </c>
      <c r="D193" s="131" t="s">
        <v>154</v>
      </c>
      <c r="E193" s="132" t="s">
        <v>291</v>
      </c>
      <c r="F193" s="133" t="s">
        <v>292</v>
      </c>
      <c r="G193" s="134" t="s">
        <v>186</v>
      </c>
      <c r="H193" s="135">
        <v>1.349</v>
      </c>
      <c r="I193" s="136"/>
      <c r="J193" s="137">
        <f>ROUND(I193*H193,2)</f>
        <v>0</v>
      </c>
      <c r="K193" s="133" t="s">
        <v>158</v>
      </c>
      <c r="L193" s="32"/>
      <c r="M193" s="138" t="s">
        <v>19</v>
      </c>
      <c r="N193" s="139" t="s">
        <v>43</v>
      </c>
      <c r="P193" s="140">
        <f>O193*H193</f>
        <v>0</v>
      </c>
      <c r="Q193" s="140">
        <v>2.16</v>
      </c>
      <c r="R193" s="140">
        <f>Q193*H193</f>
        <v>2.91384</v>
      </c>
      <c r="S193" s="140">
        <v>0</v>
      </c>
      <c r="T193" s="141">
        <f>S193*H193</f>
        <v>0</v>
      </c>
      <c r="AR193" s="142" t="s">
        <v>159</v>
      </c>
      <c r="AT193" s="142" t="s">
        <v>154</v>
      </c>
      <c r="AU193" s="142" t="s">
        <v>81</v>
      </c>
      <c r="AY193" s="17" t="s">
        <v>152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7" t="s">
        <v>79</v>
      </c>
      <c r="BK193" s="143">
        <f>ROUND(I193*H193,2)</f>
        <v>0</v>
      </c>
      <c r="BL193" s="17" t="s">
        <v>159</v>
      </c>
      <c r="BM193" s="142" t="s">
        <v>694</v>
      </c>
    </row>
    <row r="194" spans="2:65" s="1" customFormat="1" x14ac:dyDescent="0.2">
      <c r="B194" s="32"/>
      <c r="D194" s="144" t="s">
        <v>161</v>
      </c>
      <c r="F194" s="145" t="s">
        <v>294</v>
      </c>
      <c r="I194" s="146"/>
      <c r="L194" s="32"/>
      <c r="M194" s="147"/>
      <c r="T194" s="53"/>
      <c r="AT194" s="17" t="s">
        <v>161</v>
      </c>
      <c r="AU194" s="17" t="s">
        <v>81</v>
      </c>
    </row>
    <row r="195" spans="2:65" s="13" customFormat="1" x14ac:dyDescent="0.2">
      <c r="B195" s="155"/>
      <c r="D195" s="149" t="s">
        <v>163</v>
      </c>
      <c r="E195" s="156" t="s">
        <v>19</v>
      </c>
      <c r="F195" s="157" t="s">
        <v>943</v>
      </c>
      <c r="H195" s="158">
        <v>1.349</v>
      </c>
      <c r="I195" s="159"/>
      <c r="L195" s="155"/>
      <c r="M195" s="160"/>
      <c r="T195" s="161"/>
      <c r="AT195" s="156" t="s">
        <v>163</v>
      </c>
      <c r="AU195" s="156" t="s">
        <v>81</v>
      </c>
      <c r="AV195" s="13" t="s">
        <v>81</v>
      </c>
      <c r="AW195" s="13" t="s">
        <v>33</v>
      </c>
      <c r="AX195" s="13" t="s">
        <v>79</v>
      </c>
      <c r="AY195" s="156" t="s">
        <v>152</v>
      </c>
    </row>
    <row r="196" spans="2:65" s="1" customFormat="1" ht="21.75" customHeight="1" x14ac:dyDescent="0.2">
      <c r="B196" s="32"/>
      <c r="C196" s="131" t="s">
        <v>309</v>
      </c>
      <c r="D196" s="131" t="s">
        <v>154</v>
      </c>
      <c r="E196" s="132" t="s">
        <v>297</v>
      </c>
      <c r="F196" s="133" t="s">
        <v>298</v>
      </c>
      <c r="G196" s="134" t="s">
        <v>186</v>
      </c>
      <c r="H196" s="135">
        <v>4.0469999999999997</v>
      </c>
      <c r="I196" s="136"/>
      <c r="J196" s="137">
        <f>ROUND(I196*H196,2)</f>
        <v>0</v>
      </c>
      <c r="K196" s="133" t="s">
        <v>158</v>
      </c>
      <c r="L196" s="32"/>
      <c r="M196" s="138" t="s">
        <v>19</v>
      </c>
      <c r="N196" s="139" t="s">
        <v>43</v>
      </c>
      <c r="P196" s="140">
        <f>O196*H196</f>
        <v>0</v>
      </c>
      <c r="Q196" s="140">
        <v>2.5018699999999998</v>
      </c>
      <c r="R196" s="140">
        <f>Q196*H196</f>
        <v>10.125067889999999</v>
      </c>
      <c r="S196" s="140">
        <v>0</v>
      </c>
      <c r="T196" s="141">
        <f>S196*H196</f>
        <v>0</v>
      </c>
      <c r="AR196" s="142" t="s">
        <v>159</v>
      </c>
      <c r="AT196" s="142" t="s">
        <v>154</v>
      </c>
      <c r="AU196" s="142" t="s">
        <v>81</v>
      </c>
      <c r="AY196" s="17" t="s">
        <v>152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7" t="s">
        <v>79</v>
      </c>
      <c r="BK196" s="143">
        <f>ROUND(I196*H196,2)</f>
        <v>0</v>
      </c>
      <c r="BL196" s="17" t="s">
        <v>159</v>
      </c>
      <c r="BM196" s="142" t="s">
        <v>695</v>
      </c>
    </row>
    <row r="197" spans="2:65" s="1" customFormat="1" x14ac:dyDescent="0.2">
      <c r="B197" s="32"/>
      <c r="D197" s="144" t="s">
        <v>161</v>
      </c>
      <c r="F197" s="145" t="s">
        <v>300</v>
      </c>
      <c r="I197" s="146"/>
      <c r="L197" s="32"/>
      <c r="M197" s="147"/>
      <c r="T197" s="53"/>
      <c r="AT197" s="17" t="s">
        <v>161</v>
      </c>
      <c r="AU197" s="17" t="s">
        <v>81</v>
      </c>
    </row>
    <row r="198" spans="2:65" s="13" customFormat="1" x14ac:dyDescent="0.2">
      <c r="B198" s="155"/>
      <c r="D198" s="149" t="s">
        <v>163</v>
      </c>
      <c r="E198" s="156" t="s">
        <v>19</v>
      </c>
      <c r="F198" s="157" t="s">
        <v>944</v>
      </c>
      <c r="H198" s="158">
        <v>4.0469999999999997</v>
      </c>
      <c r="I198" s="159"/>
      <c r="L198" s="155"/>
      <c r="M198" s="160"/>
      <c r="T198" s="161"/>
      <c r="AT198" s="156" t="s">
        <v>163</v>
      </c>
      <c r="AU198" s="156" t="s">
        <v>81</v>
      </c>
      <c r="AV198" s="13" t="s">
        <v>81</v>
      </c>
      <c r="AW198" s="13" t="s">
        <v>33</v>
      </c>
      <c r="AX198" s="13" t="s">
        <v>79</v>
      </c>
      <c r="AY198" s="156" t="s">
        <v>152</v>
      </c>
    </row>
    <row r="199" spans="2:65" s="1" customFormat="1" ht="16.5" customHeight="1" x14ac:dyDescent="0.2">
      <c r="B199" s="32"/>
      <c r="C199" s="131" t="s">
        <v>314</v>
      </c>
      <c r="D199" s="131" t="s">
        <v>154</v>
      </c>
      <c r="E199" s="132" t="s">
        <v>303</v>
      </c>
      <c r="F199" s="133" t="s">
        <v>304</v>
      </c>
      <c r="G199" s="134" t="s">
        <v>231</v>
      </c>
      <c r="H199" s="135">
        <v>0.14399999999999999</v>
      </c>
      <c r="I199" s="136"/>
      <c r="J199" s="137">
        <f>ROUND(I199*H199,2)</f>
        <v>0</v>
      </c>
      <c r="K199" s="133" t="s">
        <v>158</v>
      </c>
      <c r="L199" s="32"/>
      <c r="M199" s="138" t="s">
        <v>19</v>
      </c>
      <c r="N199" s="139" t="s">
        <v>43</v>
      </c>
      <c r="P199" s="140">
        <f>O199*H199</f>
        <v>0</v>
      </c>
      <c r="Q199" s="140">
        <v>1.06277</v>
      </c>
      <c r="R199" s="140">
        <f>Q199*H199</f>
        <v>0.15303887999999999</v>
      </c>
      <c r="S199" s="140">
        <v>0</v>
      </c>
      <c r="T199" s="141">
        <f>S199*H199</f>
        <v>0</v>
      </c>
      <c r="AR199" s="142" t="s">
        <v>159</v>
      </c>
      <c r="AT199" s="142" t="s">
        <v>154</v>
      </c>
      <c r="AU199" s="142" t="s">
        <v>81</v>
      </c>
      <c r="AY199" s="17" t="s">
        <v>152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7" t="s">
        <v>79</v>
      </c>
      <c r="BK199" s="143">
        <f>ROUND(I199*H199,2)</f>
        <v>0</v>
      </c>
      <c r="BL199" s="17" t="s">
        <v>159</v>
      </c>
      <c r="BM199" s="142" t="s">
        <v>696</v>
      </c>
    </row>
    <row r="200" spans="2:65" s="1" customFormat="1" x14ac:dyDescent="0.2">
      <c r="B200" s="32"/>
      <c r="D200" s="144" t="s">
        <v>161</v>
      </c>
      <c r="F200" s="145" t="s">
        <v>306</v>
      </c>
      <c r="I200" s="146"/>
      <c r="L200" s="32"/>
      <c r="M200" s="147"/>
      <c r="T200" s="53"/>
      <c r="AT200" s="17" t="s">
        <v>161</v>
      </c>
      <c r="AU200" s="17" t="s">
        <v>81</v>
      </c>
    </row>
    <row r="201" spans="2:65" s="13" customFormat="1" x14ac:dyDescent="0.2">
      <c r="B201" s="155"/>
      <c r="D201" s="149" t="s">
        <v>163</v>
      </c>
      <c r="E201" s="156" t="s">
        <v>19</v>
      </c>
      <c r="F201" s="157" t="s">
        <v>945</v>
      </c>
      <c r="H201" s="158">
        <v>0.14399999999999999</v>
      </c>
      <c r="I201" s="159"/>
      <c r="L201" s="155"/>
      <c r="M201" s="160"/>
      <c r="T201" s="161"/>
      <c r="AT201" s="156" t="s">
        <v>163</v>
      </c>
      <c r="AU201" s="156" t="s">
        <v>81</v>
      </c>
      <c r="AV201" s="13" t="s">
        <v>81</v>
      </c>
      <c r="AW201" s="13" t="s">
        <v>33</v>
      </c>
      <c r="AX201" s="13" t="s">
        <v>79</v>
      </c>
      <c r="AY201" s="156" t="s">
        <v>152</v>
      </c>
    </row>
    <row r="202" spans="2:65" s="11" customFormat="1" ht="22.9" customHeight="1" x14ac:dyDescent="0.2">
      <c r="B202" s="119"/>
      <c r="D202" s="120" t="s">
        <v>71</v>
      </c>
      <c r="E202" s="129" t="s">
        <v>183</v>
      </c>
      <c r="F202" s="129" t="s">
        <v>308</v>
      </c>
      <c r="I202" s="122"/>
      <c r="J202" s="130">
        <f>BK202</f>
        <v>0</v>
      </c>
      <c r="L202" s="119"/>
      <c r="M202" s="124"/>
      <c r="P202" s="125">
        <f>SUM(P203:P239)</f>
        <v>0</v>
      </c>
      <c r="R202" s="125">
        <f>SUM(R203:R239)</f>
        <v>14.866859999999999</v>
      </c>
      <c r="T202" s="126">
        <f>SUM(T203:T239)</f>
        <v>0</v>
      </c>
      <c r="AR202" s="120" t="s">
        <v>79</v>
      </c>
      <c r="AT202" s="127" t="s">
        <v>71</v>
      </c>
      <c r="AU202" s="127" t="s">
        <v>79</v>
      </c>
      <c r="AY202" s="120" t="s">
        <v>152</v>
      </c>
      <c r="BK202" s="128">
        <f>SUM(BK203:BK239)</f>
        <v>0</v>
      </c>
    </row>
    <row r="203" spans="2:65" s="1" customFormat="1" ht="21.75" customHeight="1" x14ac:dyDescent="0.2">
      <c r="B203" s="32"/>
      <c r="C203" s="131" t="s">
        <v>321</v>
      </c>
      <c r="D203" s="131" t="s">
        <v>154</v>
      </c>
      <c r="E203" s="132" t="s">
        <v>583</v>
      </c>
      <c r="F203" s="133" t="s">
        <v>584</v>
      </c>
      <c r="G203" s="134" t="s">
        <v>157</v>
      </c>
      <c r="H203" s="135">
        <v>30</v>
      </c>
      <c r="I203" s="136"/>
      <c r="J203" s="137">
        <f>ROUND(I203*H203,2)</f>
        <v>0</v>
      </c>
      <c r="K203" s="133" t="s">
        <v>158</v>
      </c>
      <c r="L203" s="32"/>
      <c r="M203" s="138" t="s">
        <v>19</v>
      </c>
      <c r="N203" s="139" t="s">
        <v>43</v>
      </c>
      <c r="P203" s="140">
        <f>O203*H203</f>
        <v>0</v>
      </c>
      <c r="Q203" s="140">
        <v>0</v>
      </c>
      <c r="R203" s="140">
        <f>Q203*H203</f>
        <v>0</v>
      </c>
      <c r="S203" s="140">
        <v>0</v>
      </c>
      <c r="T203" s="141">
        <f>S203*H203</f>
        <v>0</v>
      </c>
      <c r="AR203" s="142" t="s">
        <v>159</v>
      </c>
      <c r="AT203" s="142" t="s">
        <v>154</v>
      </c>
      <c r="AU203" s="142" t="s">
        <v>81</v>
      </c>
      <c r="AY203" s="17" t="s">
        <v>152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7" t="s">
        <v>79</v>
      </c>
      <c r="BK203" s="143">
        <f>ROUND(I203*H203,2)</f>
        <v>0</v>
      </c>
      <c r="BL203" s="17" t="s">
        <v>159</v>
      </c>
      <c r="BM203" s="142" t="s">
        <v>697</v>
      </c>
    </row>
    <row r="204" spans="2:65" s="1" customFormat="1" x14ac:dyDescent="0.2">
      <c r="B204" s="32"/>
      <c r="D204" s="144" t="s">
        <v>161</v>
      </c>
      <c r="F204" s="145" t="s">
        <v>586</v>
      </c>
      <c r="I204" s="146"/>
      <c r="L204" s="32"/>
      <c r="M204" s="147"/>
      <c r="T204" s="53"/>
      <c r="AT204" s="17" t="s">
        <v>161</v>
      </c>
      <c r="AU204" s="17" t="s">
        <v>81</v>
      </c>
    </row>
    <row r="205" spans="2:65" s="12" customFormat="1" x14ac:dyDescent="0.2">
      <c r="B205" s="148"/>
      <c r="D205" s="149" t="s">
        <v>163</v>
      </c>
      <c r="E205" s="150" t="s">
        <v>19</v>
      </c>
      <c r="F205" s="151" t="s">
        <v>534</v>
      </c>
      <c r="H205" s="150" t="s">
        <v>19</v>
      </c>
      <c r="I205" s="152"/>
      <c r="L205" s="148"/>
      <c r="M205" s="153"/>
      <c r="T205" s="154"/>
      <c r="AT205" s="150" t="s">
        <v>163</v>
      </c>
      <c r="AU205" s="150" t="s">
        <v>81</v>
      </c>
      <c r="AV205" s="12" t="s">
        <v>79</v>
      </c>
      <c r="AW205" s="12" t="s">
        <v>33</v>
      </c>
      <c r="AX205" s="12" t="s">
        <v>72</v>
      </c>
      <c r="AY205" s="150" t="s">
        <v>152</v>
      </c>
    </row>
    <row r="206" spans="2:65" s="13" customFormat="1" x14ac:dyDescent="0.2">
      <c r="B206" s="155"/>
      <c r="D206" s="149" t="s">
        <v>163</v>
      </c>
      <c r="E206" s="156" t="s">
        <v>19</v>
      </c>
      <c r="F206" s="157" t="s">
        <v>342</v>
      </c>
      <c r="H206" s="158">
        <v>30</v>
      </c>
      <c r="I206" s="159"/>
      <c r="L206" s="155"/>
      <c r="M206" s="160"/>
      <c r="T206" s="161"/>
      <c r="AT206" s="156" t="s">
        <v>163</v>
      </c>
      <c r="AU206" s="156" t="s">
        <v>81</v>
      </c>
      <c r="AV206" s="13" t="s">
        <v>81</v>
      </c>
      <c r="AW206" s="13" t="s">
        <v>33</v>
      </c>
      <c r="AX206" s="13" t="s">
        <v>79</v>
      </c>
      <c r="AY206" s="156" t="s">
        <v>152</v>
      </c>
    </row>
    <row r="207" spans="2:65" s="1" customFormat="1" ht="21.75" customHeight="1" x14ac:dyDescent="0.2">
      <c r="B207" s="32"/>
      <c r="C207" s="131" t="s">
        <v>326</v>
      </c>
      <c r="D207" s="131" t="s">
        <v>154</v>
      </c>
      <c r="E207" s="132" t="s">
        <v>588</v>
      </c>
      <c r="F207" s="133" t="s">
        <v>589</v>
      </c>
      <c r="G207" s="134" t="s">
        <v>157</v>
      </c>
      <c r="H207" s="135">
        <v>30</v>
      </c>
      <c r="I207" s="136"/>
      <c r="J207" s="137">
        <f>ROUND(I207*H207,2)</f>
        <v>0</v>
      </c>
      <c r="K207" s="133" t="s">
        <v>158</v>
      </c>
      <c r="L207" s="32"/>
      <c r="M207" s="138" t="s">
        <v>19</v>
      </c>
      <c r="N207" s="139" t="s">
        <v>43</v>
      </c>
      <c r="P207" s="140">
        <f>O207*H207</f>
        <v>0</v>
      </c>
      <c r="Q207" s="140">
        <v>0</v>
      </c>
      <c r="R207" s="140">
        <f>Q207*H207</f>
        <v>0</v>
      </c>
      <c r="S207" s="140">
        <v>0</v>
      </c>
      <c r="T207" s="141">
        <f>S207*H207</f>
        <v>0</v>
      </c>
      <c r="AR207" s="142" t="s">
        <v>159</v>
      </c>
      <c r="AT207" s="142" t="s">
        <v>154</v>
      </c>
      <c r="AU207" s="142" t="s">
        <v>81</v>
      </c>
      <c r="AY207" s="17" t="s">
        <v>152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7" t="s">
        <v>79</v>
      </c>
      <c r="BK207" s="143">
        <f>ROUND(I207*H207,2)</f>
        <v>0</v>
      </c>
      <c r="BL207" s="17" t="s">
        <v>159</v>
      </c>
      <c r="BM207" s="142" t="s">
        <v>698</v>
      </c>
    </row>
    <row r="208" spans="2:65" s="1" customFormat="1" x14ac:dyDescent="0.2">
      <c r="B208" s="32"/>
      <c r="D208" s="144" t="s">
        <v>161</v>
      </c>
      <c r="F208" s="145" t="s">
        <v>591</v>
      </c>
      <c r="I208" s="146"/>
      <c r="L208" s="32"/>
      <c r="M208" s="147"/>
      <c r="T208" s="53"/>
      <c r="AT208" s="17" t="s">
        <v>161</v>
      </c>
      <c r="AU208" s="17" t="s">
        <v>81</v>
      </c>
    </row>
    <row r="209" spans="2:65" s="12" customFormat="1" x14ac:dyDescent="0.2">
      <c r="B209" s="148"/>
      <c r="D209" s="149" t="s">
        <v>163</v>
      </c>
      <c r="E209" s="150" t="s">
        <v>19</v>
      </c>
      <c r="F209" s="151" t="s">
        <v>534</v>
      </c>
      <c r="H209" s="150" t="s">
        <v>19</v>
      </c>
      <c r="I209" s="152"/>
      <c r="L209" s="148"/>
      <c r="M209" s="153"/>
      <c r="T209" s="154"/>
      <c r="AT209" s="150" t="s">
        <v>163</v>
      </c>
      <c r="AU209" s="150" t="s">
        <v>81</v>
      </c>
      <c r="AV209" s="12" t="s">
        <v>79</v>
      </c>
      <c r="AW209" s="12" t="s">
        <v>33</v>
      </c>
      <c r="AX209" s="12" t="s">
        <v>72</v>
      </c>
      <c r="AY209" s="150" t="s">
        <v>152</v>
      </c>
    </row>
    <row r="210" spans="2:65" s="13" customFormat="1" x14ac:dyDescent="0.2">
      <c r="B210" s="155"/>
      <c r="D210" s="149" t="s">
        <v>163</v>
      </c>
      <c r="E210" s="156" t="s">
        <v>19</v>
      </c>
      <c r="F210" s="157" t="s">
        <v>342</v>
      </c>
      <c r="H210" s="158">
        <v>30</v>
      </c>
      <c r="I210" s="159"/>
      <c r="L210" s="155"/>
      <c r="M210" s="160"/>
      <c r="T210" s="161"/>
      <c r="AT210" s="156" t="s">
        <v>163</v>
      </c>
      <c r="AU210" s="156" t="s">
        <v>81</v>
      </c>
      <c r="AV210" s="13" t="s">
        <v>81</v>
      </c>
      <c r="AW210" s="13" t="s">
        <v>33</v>
      </c>
      <c r="AX210" s="13" t="s">
        <v>79</v>
      </c>
      <c r="AY210" s="156" t="s">
        <v>152</v>
      </c>
    </row>
    <row r="211" spans="2:65" s="1" customFormat="1" ht="21.75" customHeight="1" x14ac:dyDescent="0.2">
      <c r="B211" s="32"/>
      <c r="C211" s="131" t="s">
        <v>331</v>
      </c>
      <c r="D211" s="131" t="s">
        <v>154</v>
      </c>
      <c r="E211" s="132" t="s">
        <v>310</v>
      </c>
      <c r="F211" s="133" t="s">
        <v>311</v>
      </c>
      <c r="G211" s="134" t="s">
        <v>157</v>
      </c>
      <c r="H211" s="135">
        <v>27</v>
      </c>
      <c r="I211" s="136"/>
      <c r="J211" s="137">
        <f>ROUND(I211*H211,2)</f>
        <v>0</v>
      </c>
      <c r="K211" s="133" t="s">
        <v>158</v>
      </c>
      <c r="L211" s="32"/>
      <c r="M211" s="138" t="s">
        <v>19</v>
      </c>
      <c r="N211" s="139" t="s">
        <v>43</v>
      </c>
      <c r="P211" s="140">
        <f>O211*H211</f>
        <v>0</v>
      </c>
      <c r="Q211" s="140">
        <v>0</v>
      </c>
      <c r="R211" s="140">
        <f>Q211*H211</f>
        <v>0</v>
      </c>
      <c r="S211" s="140">
        <v>0</v>
      </c>
      <c r="T211" s="141">
        <f>S211*H211</f>
        <v>0</v>
      </c>
      <c r="AR211" s="142" t="s">
        <v>159</v>
      </c>
      <c r="AT211" s="142" t="s">
        <v>154</v>
      </c>
      <c r="AU211" s="142" t="s">
        <v>81</v>
      </c>
      <c r="AY211" s="17" t="s">
        <v>152</v>
      </c>
      <c r="BE211" s="143">
        <f>IF(N211="základní",J211,0)</f>
        <v>0</v>
      </c>
      <c r="BF211" s="143">
        <f>IF(N211="snížená",J211,0)</f>
        <v>0</v>
      </c>
      <c r="BG211" s="143">
        <f>IF(N211="zákl. přenesená",J211,0)</f>
        <v>0</v>
      </c>
      <c r="BH211" s="143">
        <f>IF(N211="sníž. přenesená",J211,0)</f>
        <v>0</v>
      </c>
      <c r="BI211" s="143">
        <f>IF(N211="nulová",J211,0)</f>
        <v>0</v>
      </c>
      <c r="BJ211" s="17" t="s">
        <v>79</v>
      </c>
      <c r="BK211" s="143">
        <f>ROUND(I211*H211,2)</f>
        <v>0</v>
      </c>
      <c r="BL211" s="17" t="s">
        <v>159</v>
      </c>
      <c r="BM211" s="142" t="s">
        <v>699</v>
      </c>
    </row>
    <row r="212" spans="2:65" s="1" customFormat="1" x14ac:dyDescent="0.2">
      <c r="B212" s="32"/>
      <c r="D212" s="144" t="s">
        <v>161</v>
      </c>
      <c r="F212" s="145" t="s">
        <v>313</v>
      </c>
      <c r="I212" s="146"/>
      <c r="L212" s="32"/>
      <c r="M212" s="147"/>
      <c r="T212" s="53"/>
      <c r="AT212" s="17" t="s">
        <v>161</v>
      </c>
      <c r="AU212" s="17" t="s">
        <v>81</v>
      </c>
    </row>
    <row r="213" spans="2:65" s="12" customFormat="1" x14ac:dyDescent="0.2">
      <c r="B213" s="148"/>
      <c r="D213" s="149" t="s">
        <v>163</v>
      </c>
      <c r="E213" s="150" t="s">
        <v>19</v>
      </c>
      <c r="F213" s="151" t="s">
        <v>189</v>
      </c>
      <c r="H213" s="150" t="s">
        <v>19</v>
      </c>
      <c r="I213" s="152"/>
      <c r="L213" s="148"/>
      <c r="M213" s="153"/>
      <c r="T213" s="154"/>
      <c r="AT213" s="150" t="s">
        <v>163</v>
      </c>
      <c r="AU213" s="150" t="s">
        <v>81</v>
      </c>
      <c r="AV213" s="12" t="s">
        <v>79</v>
      </c>
      <c r="AW213" s="12" t="s">
        <v>33</v>
      </c>
      <c r="AX213" s="12" t="s">
        <v>72</v>
      </c>
      <c r="AY213" s="150" t="s">
        <v>152</v>
      </c>
    </row>
    <row r="214" spans="2:65" s="13" customFormat="1" x14ac:dyDescent="0.2">
      <c r="B214" s="155"/>
      <c r="D214" s="149" t="s">
        <v>163</v>
      </c>
      <c r="E214" s="156" t="s">
        <v>19</v>
      </c>
      <c r="F214" s="157" t="s">
        <v>326</v>
      </c>
      <c r="H214" s="158">
        <v>27</v>
      </c>
      <c r="I214" s="159"/>
      <c r="L214" s="155"/>
      <c r="M214" s="160"/>
      <c r="T214" s="161"/>
      <c r="AT214" s="156" t="s">
        <v>163</v>
      </c>
      <c r="AU214" s="156" t="s">
        <v>81</v>
      </c>
      <c r="AV214" s="13" t="s">
        <v>81</v>
      </c>
      <c r="AW214" s="13" t="s">
        <v>33</v>
      </c>
      <c r="AX214" s="13" t="s">
        <v>79</v>
      </c>
      <c r="AY214" s="156" t="s">
        <v>152</v>
      </c>
    </row>
    <row r="215" spans="2:65" s="1" customFormat="1" ht="24.2" customHeight="1" x14ac:dyDescent="0.2">
      <c r="B215" s="32"/>
      <c r="C215" s="131" t="s">
        <v>336</v>
      </c>
      <c r="D215" s="131" t="s">
        <v>154</v>
      </c>
      <c r="E215" s="132" t="s">
        <v>315</v>
      </c>
      <c r="F215" s="133" t="s">
        <v>316</v>
      </c>
      <c r="G215" s="134" t="s">
        <v>157</v>
      </c>
      <c r="H215" s="135">
        <v>13.15</v>
      </c>
      <c r="I215" s="136"/>
      <c r="J215" s="137">
        <f>ROUND(I215*H215,2)</f>
        <v>0</v>
      </c>
      <c r="K215" s="133" t="s">
        <v>158</v>
      </c>
      <c r="L215" s="32"/>
      <c r="M215" s="138" t="s">
        <v>19</v>
      </c>
      <c r="N215" s="139" t="s">
        <v>43</v>
      </c>
      <c r="P215" s="140">
        <f>O215*H215</f>
        <v>0</v>
      </c>
      <c r="Q215" s="140">
        <v>0</v>
      </c>
      <c r="R215" s="140">
        <f>Q215*H215</f>
        <v>0</v>
      </c>
      <c r="S215" s="140">
        <v>0</v>
      </c>
      <c r="T215" s="141">
        <f>S215*H215</f>
        <v>0</v>
      </c>
      <c r="AR215" s="142" t="s">
        <v>159</v>
      </c>
      <c r="AT215" s="142" t="s">
        <v>154</v>
      </c>
      <c r="AU215" s="142" t="s">
        <v>81</v>
      </c>
      <c r="AY215" s="17" t="s">
        <v>152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7" t="s">
        <v>79</v>
      </c>
      <c r="BK215" s="143">
        <f>ROUND(I215*H215,2)</f>
        <v>0</v>
      </c>
      <c r="BL215" s="17" t="s">
        <v>159</v>
      </c>
      <c r="BM215" s="142" t="s">
        <v>700</v>
      </c>
    </row>
    <row r="216" spans="2:65" s="1" customFormat="1" x14ac:dyDescent="0.2">
      <c r="B216" s="32"/>
      <c r="D216" s="144" t="s">
        <v>161</v>
      </c>
      <c r="F216" s="145" t="s">
        <v>318</v>
      </c>
      <c r="I216" s="146"/>
      <c r="L216" s="32"/>
      <c r="M216" s="147"/>
      <c r="T216" s="53"/>
      <c r="AT216" s="17" t="s">
        <v>161</v>
      </c>
      <c r="AU216" s="17" t="s">
        <v>81</v>
      </c>
    </row>
    <row r="217" spans="2:65" s="12" customFormat="1" x14ac:dyDescent="0.2">
      <c r="B217" s="148"/>
      <c r="D217" s="149" t="s">
        <v>163</v>
      </c>
      <c r="E217" s="150" t="s">
        <v>19</v>
      </c>
      <c r="F217" s="151" t="s">
        <v>319</v>
      </c>
      <c r="H217" s="150" t="s">
        <v>19</v>
      </c>
      <c r="I217" s="152"/>
      <c r="L217" s="148"/>
      <c r="M217" s="153"/>
      <c r="T217" s="154"/>
      <c r="AT217" s="150" t="s">
        <v>163</v>
      </c>
      <c r="AU217" s="150" t="s">
        <v>81</v>
      </c>
      <c r="AV217" s="12" t="s">
        <v>79</v>
      </c>
      <c r="AW217" s="12" t="s">
        <v>33</v>
      </c>
      <c r="AX217" s="12" t="s">
        <v>72</v>
      </c>
      <c r="AY217" s="150" t="s">
        <v>152</v>
      </c>
    </row>
    <row r="218" spans="2:65" s="13" customFormat="1" x14ac:dyDescent="0.2">
      <c r="B218" s="155"/>
      <c r="D218" s="149" t="s">
        <v>163</v>
      </c>
      <c r="E218" s="156" t="s">
        <v>19</v>
      </c>
      <c r="F218" s="157" t="s">
        <v>946</v>
      </c>
      <c r="H218" s="158">
        <v>13.15</v>
      </c>
      <c r="I218" s="159"/>
      <c r="L218" s="155"/>
      <c r="M218" s="160"/>
      <c r="T218" s="161"/>
      <c r="AT218" s="156" t="s">
        <v>163</v>
      </c>
      <c r="AU218" s="156" t="s">
        <v>81</v>
      </c>
      <c r="AV218" s="13" t="s">
        <v>81</v>
      </c>
      <c r="AW218" s="13" t="s">
        <v>33</v>
      </c>
      <c r="AX218" s="13" t="s">
        <v>79</v>
      </c>
      <c r="AY218" s="156" t="s">
        <v>152</v>
      </c>
    </row>
    <row r="219" spans="2:65" s="1" customFormat="1" ht="16.5" customHeight="1" x14ac:dyDescent="0.2">
      <c r="B219" s="32"/>
      <c r="C219" s="131" t="s">
        <v>342</v>
      </c>
      <c r="D219" s="131" t="s">
        <v>154</v>
      </c>
      <c r="E219" s="132" t="s">
        <v>322</v>
      </c>
      <c r="F219" s="133" t="s">
        <v>323</v>
      </c>
      <c r="G219" s="134" t="s">
        <v>157</v>
      </c>
      <c r="H219" s="135">
        <v>13.15</v>
      </c>
      <c r="I219" s="136"/>
      <c r="J219" s="137">
        <f>ROUND(I219*H219,2)</f>
        <v>0</v>
      </c>
      <c r="K219" s="133" t="s">
        <v>158</v>
      </c>
      <c r="L219" s="32"/>
      <c r="M219" s="138" t="s">
        <v>19</v>
      </c>
      <c r="N219" s="139" t="s">
        <v>43</v>
      </c>
      <c r="P219" s="140">
        <f>O219*H219</f>
        <v>0</v>
      </c>
      <c r="Q219" s="140">
        <v>0</v>
      </c>
      <c r="R219" s="140">
        <f>Q219*H219</f>
        <v>0</v>
      </c>
      <c r="S219" s="140">
        <v>0</v>
      </c>
      <c r="T219" s="141">
        <f>S219*H219</f>
        <v>0</v>
      </c>
      <c r="AR219" s="142" t="s">
        <v>159</v>
      </c>
      <c r="AT219" s="142" t="s">
        <v>154</v>
      </c>
      <c r="AU219" s="142" t="s">
        <v>81</v>
      </c>
      <c r="AY219" s="17" t="s">
        <v>152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7" t="s">
        <v>79</v>
      </c>
      <c r="BK219" s="143">
        <f>ROUND(I219*H219,2)</f>
        <v>0</v>
      </c>
      <c r="BL219" s="17" t="s">
        <v>159</v>
      </c>
      <c r="BM219" s="142" t="s">
        <v>701</v>
      </c>
    </row>
    <row r="220" spans="2:65" s="1" customFormat="1" x14ac:dyDescent="0.2">
      <c r="B220" s="32"/>
      <c r="D220" s="144" t="s">
        <v>161</v>
      </c>
      <c r="F220" s="145" t="s">
        <v>325</v>
      </c>
      <c r="I220" s="146"/>
      <c r="L220" s="32"/>
      <c r="M220" s="147"/>
      <c r="T220" s="53"/>
      <c r="AT220" s="17" t="s">
        <v>161</v>
      </c>
      <c r="AU220" s="17" t="s">
        <v>81</v>
      </c>
    </row>
    <row r="221" spans="2:65" s="12" customFormat="1" x14ac:dyDescent="0.2">
      <c r="B221" s="148"/>
      <c r="D221" s="149" t="s">
        <v>163</v>
      </c>
      <c r="E221" s="150" t="s">
        <v>19</v>
      </c>
      <c r="F221" s="151" t="s">
        <v>319</v>
      </c>
      <c r="H221" s="150" t="s">
        <v>19</v>
      </c>
      <c r="I221" s="152"/>
      <c r="L221" s="148"/>
      <c r="M221" s="153"/>
      <c r="T221" s="154"/>
      <c r="AT221" s="150" t="s">
        <v>163</v>
      </c>
      <c r="AU221" s="150" t="s">
        <v>81</v>
      </c>
      <c r="AV221" s="12" t="s">
        <v>79</v>
      </c>
      <c r="AW221" s="12" t="s">
        <v>33</v>
      </c>
      <c r="AX221" s="12" t="s">
        <v>72</v>
      </c>
      <c r="AY221" s="150" t="s">
        <v>152</v>
      </c>
    </row>
    <row r="222" spans="2:65" s="13" customFormat="1" x14ac:dyDescent="0.2">
      <c r="B222" s="155"/>
      <c r="D222" s="149" t="s">
        <v>163</v>
      </c>
      <c r="E222" s="156" t="s">
        <v>19</v>
      </c>
      <c r="F222" s="157" t="s">
        <v>946</v>
      </c>
      <c r="H222" s="158">
        <v>13.15</v>
      </c>
      <c r="I222" s="159"/>
      <c r="L222" s="155"/>
      <c r="M222" s="160"/>
      <c r="T222" s="161"/>
      <c r="AT222" s="156" t="s">
        <v>163</v>
      </c>
      <c r="AU222" s="156" t="s">
        <v>81</v>
      </c>
      <c r="AV222" s="13" t="s">
        <v>81</v>
      </c>
      <c r="AW222" s="13" t="s">
        <v>33</v>
      </c>
      <c r="AX222" s="13" t="s">
        <v>79</v>
      </c>
      <c r="AY222" s="156" t="s">
        <v>152</v>
      </c>
    </row>
    <row r="223" spans="2:65" s="1" customFormat="1" ht="24.2" customHeight="1" x14ac:dyDescent="0.2">
      <c r="B223" s="32"/>
      <c r="C223" s="131" t="s">
        <v>347</v>
      </c>
      <c r="D223" s="131" t="s">
        <v>154</v>
      </c>
      <c r="E223" s="132" t="s">
        <v>327</v>
      </c>
      <c r="F223" s="133" t="s">
        <v>328</v>
      </c>
      <c r="G223" s="134" t="s">
        <v>157</v>
      </c>
      <c r="H223" s="135">
        <v>13.15</v>
      </c>
      <c r="I223" s="136"/>
      <c r="J223" s="137">
        <f>ROUND(I223*H223,2)</f>
        <v>0</v>
      </c>
      <c r="K223" s="133" t="s">
        <v>158</v>
      </c>
      <c r="L223" s="32"/>
      <c r="M223" s="138" t="s">
        <v>19</v>
      </c>
      <c r="N223" s="139" t="s">
        <v>43</v>
      </c>
      <c r="P223" s="140">
        <f>O223*H223</f>
        <v>0</v>
      </c>
      <c r="Q223" s="140">
        <v>0</v>
      </c>
      <c r="R223" s="140">
        <f>Q223*H223</f>
        <v>0</v>
      </c>
      <c r="S223" s="140">
        <v>0</v>
      </c>
      <c r="T223" s="141">
        <f>S223*H223</f>
        <v>0</v>
      </c>
      <c r="AR223" s="142" t="s">
        <v>159</v>
      </c>
      <c r="AT223" s="142" t="s">
        <v>154</v>
      </c>
      <c r="AU223" s="142" t="s">
        <v>81</v>
      </c>
      <c r="AY223" s="17" t="s">
        <v>152</v>
      </c>
      <c r="BE223" s="143">
        <f>IF(N223="základní",J223,0)</f>
        <v>0</v>
      </c>
      <c r="BF223" s="143">
        <f>IF(N223="snížená",J223,0)</f>
        <v>0</v>
      </c>
      <c r="BG223" s="143">
        <f>IF(N223="zákl. přenesená",J223,0)</f>
        <v>0</v>
      </c>
      <c r="BH223" s="143">
        <f>IF(N223="sníž. přenesená",J223,0)</f>
        <v>0</v>
      </c>
      <c r="BI223" s="143">
        <f>IF(N223="nulová",J223,0)</f>
        <v>0</v>
      </c>
      <c r="BJ223" s="17" t="s">
        <v>79</v>
      </c>
      <c r="BK223" s="143">
        <f>ROUND(I223*H223,2)</f>
        <v>0</v>
      </c>
      <c r="BL223" s="17" t="s">
        <v>159</v>
      </c>
      <c r="BM223" s="142" t="s">
        <v>702</v>
      </c>
    </row>
    <row r="224" spans="2:65" s="1" customFormat="1" x14ac:dyDescent="0.2">
      <c r="B224" s="32"/>
      <c r="D224" s="144" t="s">
        <v>161</v>
      </c>
      <c r="F224" s="145" t="s">
        <v>330</v>
      </c>
      <c r="I224" s="146"/>
      <c r="L224" s="32"/>
      <c r="M224" s="147"/>
      <c r="T224" s="53"/>
      <c r="AT224" s="17" t="s">
        <v>161</v>
      </c>
      <c r="AU224" s="17" t="s">
        <v>81</v>
      </c>
    </row>
    <row r="225" spans="2:65" s="12" customFormat="1" x14ac:dyDescent="0.2">
      <c r="B225" s="148"/>
      <c r="D225" s="149" t="s">
        <v>163</v>
      </c>
      <c r="E225" s="150" t="s">
        <v>19</v>
      </c>
      <c r="F225" s="151" t="s">
        <v>319</v>
      </c>
      <c r="H225" s="150" t="s">
        <v>19</v>
      </c>
      <c r="I225" s="152"/>
      <c r="L225" s="148"/>
      <c r="M225" s="153"/>
      <c r="T225" s="154"/>
      <c r="AT225" s="150" t="s">
        <v>163</v>
      </c>
      <c r="AU225" s="150" t="s">
        <v>81</v>
      </c>
      <c r="AV225" s="12" t="s">
        <v>79</v>
      </c>
      <c r="AW225" s="12" t="s">
        <v>33</v>
      </c>
      <c r="AX225" s="12" t="s">
        <v>72</v>
      </c>
      <c r="AY225" s="150" t="s">
        <v>152</v>
      </c>
    </row>
    <row r="226" spans="2:65" s="13" customFormat="1" x14ac:dyDescent="0.2">
      <c r="B226" s="155"/>
      <c r="D226" s="149" t="s">
        <v>163</v>
      </c>
      <c r="E226" s="156" t="s">
        <v>19</v>
      </c>
      <c r="F226" s="157" t="s">
        <v>946</v>
      </c>
      <c r="H226" s="158">
        <v>13.15</v>
      </c>
      <c r="I226" s="159"/>
      <c r="L226" s="155"/>
      <c r="M226" s="160"/>
      <c r="T226" s="161"/>
      <c r="AT226" s="156" t="s">
        <v>163</v>
      </c>
      <c r="AU226" s="156" t="s">
        <v>81</v>
      </c>
      <c r="AV226" s="13" t="s">
        <v>81</v>
      </c>
      <c r="AW226" s="13" t="s">
        <v>33</v>
      </c>
      <c r="AX226" s="13" t="s">
        <v>79</v>
      </c>
      <c r="AY226" s="156" t="s">
        <v>152</v>
      </c>
    </row>
    <row r="227" spans="2:65" s="1" customFormat="1" ht="37.9" customHeight="1" x14ac:dyDescent="0.2">
      <c r="B227" s="32"/>
      <c r="C227" s="131" t="s">
        <v>264</v>
      </c>
      <c r="D227" s="131" t="s">
        <v>154</v>
      </c>
      <c r="E227" s="132" t="s">
        <v>332</v>
      </c>
      <c r="F227" s="133" t="s">
        <v>703</v>
      </c>
      <c r="G227" s="134" t="s">
        <v>157</v>
      </c>
      <c r="H227" s="135">
        <v>27</v>
      </c>
      <c r="I227" s="136"/>
      <c r="J227" s="137">
        <f>ROUND(I227*H227,2)</f>
        <v>0</v>
      </c>
      <c r="K227" s="133" t="s">
        <v>158</v>
      </c>
      <c r="L227" s="32"/>
      <c r="M227" s="138" t="s">
        <v>19</v>
      </c>
      <c r="N227" s="139" t="s">
        <v>43</v>
      </c>
      <c r="P227" s="140">
        <f>O227*H227</f>
        <v>0</v>
      </c>
      <c r="Q227" s="140">
        <v>8.9219999999999994E-2</v>
      </c>
      <c r="R227" s="140">
        <f>Q227*H227</f>
        <v>2.4089399999999999</v>
      </c>
      <c r="S227" s="140">
        <v>0</v>
      </c>
      <c r="T227" s="141">
        <f>S227*H227</f>
        <v>0</v>
      </c>
      <c r="AR227" s="142" t="s">
        <v>159</v>
      </c>
      <c r="AT227" s="142" t="s">
        <v>154</v>
      </c>
      <c r="AU227" s="142" t="s">
        <v>81</v>
      </c>
      <c r="AY227" s="17" t="s">
        <v>152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7" t="s">
        <v>79</v>
      </c>
      <c r="BK227" s="143">
        <f>ROUND(I227*H227,2)</f>
        <v>0</v>
      </c>
      <c r="BL227" s="17" t="s">
        <v>159</v>
      </c>
      <c r="BM227" s="142" t="s">
        <v>704</v>
      </c>
    </row>
    <row r="228" spans="2:65" s="1" customFormat="1" x14ac:dyDescent="0.2">
      <c r="B228" s="32"/>
      <c r="D228" s="144" t="s">
        <v>161</v>
      </c>
      <c r="F228" s="145" t="s">
        <v>335</v>
      </c>
      <c r="I228" s="146"/>
      <c r="L228" s="32"/>
      <c r="M228" s="147"/>
      <c r="T228" s="53"/>
      <c r="AT228" s="17" t="s">
        <v>161</v>
      </c>
      <c r="AU228" s="17" t="s">
        <v>81</v>
      </c>
    </row>
    <row r="229" spans="2:65" s="12" customFormat="1" x14ac:dyDescent="0.2">
      <c r="B229" s="148"/>
      <c r="D229" s="149" t="s">
        <v>163</v>
      </c>
      <c r="E229" s="150" t="s">
        <v>19</v>
      </c>
      <c r="F229" s="151" t="s">
        <v>189</v>
      </c>
      <c r="H229" s="150" t="s">
        <v>19</v>
      </c>
      <c r="I229" s="152"/>
      <c r="L229" s="148"/>
      <c r="M229" s="153"/>
      <c r="T229" s="154"/>
      <c r="AT229" s="150" t="s">
        <v>163</v>
      </c>
      <c r="AU229" s="150" t="s">
        <v>81</v>
      </c>
      <c r="AV229" s="12" t="s">
        <v>79</v>
      </c>
      <c r="AW229" s="12" t="s">
        <v>33</v>
      </c>
      <c r="AX229" s="12" t="s">
        <v>72</v>
      </c>
      <c r="AY229" s="150" t="s">
        <v>152</v>
      </c>
    </row>
    <row r="230" spans="2:65" s="13" customFormat="1" x14ac:dyDescent="0.2">
      <c r="B230" s="155"/>
      <c r="D230" s="149" t="s">
        <v>163</v>
      </c>
      <c r="E230" s="156" t="s">
        <v>19</v>
      </c>
      <c r="F230" s="157" t="s">
        <v>326</v>
      </c>
      <c r="H230" s="158">
        <v>27</v>
      </c>
      <c r="I230" s="159"/>
      <c r="L230" s="155"/>
      <c r="M230" s="160"/>
      <c r="T230" s="161"/>
      <c r="AT230" s="156" t="s">
        <v>163</v>
      </c>
      <c r="AU230" s="156" t="s">
        <v>81</v>
      </c>
      <c r="AV230" s="13" t="s">
        <v>81</v>
      </c>
      <c r="AW230" s="13" t="s">
        <v>33</v>
      </c>
      <c r="AX230" s="13" t="s">
        <v>79</v>
      </c>
      <c r="AY230" s="156" t="s">
        <v>152</v>
      </c>
    </row>
    <row r="231" spans="2:65" s="1" customFormat="1" ht="16.5" customHeight="1" x14ac:dyDescent="0.2">
      <c r="B231" s="32"/>
      <c r="C231" s="169" t="s">
        <v>359</v>
      </c>
      <c r="D231" s="169" t="s">
        <v>228</v>
      </c>
      <c r="E231" s="170" t="s">
        <v>337</v>
      </c>
      <c r="F231" s="171" t="s">
        <v>338</v>
      </c>
      <c r="G231" s="172" t="s">
        <v>157</v>
      </c>
      <c r="H231" s="173">
        <v>27.81</v>
      </c>
      <c r="I231" s="174"/>
      <c r="J231" s="175">
        <f>ROUND(I231*H231,2)</f>
        <v>0</v>
      </c>
      <c r="K231" s="171" t="s">
        <v>158</v>
      </c>
      <c r="L231" s="176"/>
      <c r="M231" s="177" t="s">
        <v>19</v>
      </c>
      <c r="N231" s="178" t="s">
        <v>43</v>
      </c>
      <c r="P231" s="140">
        <f>O231*H231</f>
        <v>0</v>
      </c>
      <c r="Q231" s="140">
        <v>0.13200000000000001</v>
      </c>
      <c r="R231" s="140">
        <f>Q231*H231</f>
        <v>3.6709200000000002</v>
      </c>
      <c r="S231" s="140">
        <v>0</v>
      </c>
      <c r="T231" s="141">
        <f>S231*H231</f>
        <v>0</v>
      </c>
      <c r="AR231" s="142" t="s">
        <v>208</v>
      </c>
      <c r="AT231" s="142" t="s">
        <v>228</v>
      </c>
      <c r="AU231" s="142" t="s">
        <v>81</v>
      </c>
      <c r="AY231" s="17" t="s">
        <v>152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7" t="s">
        <v>79</v>
      </c>
      <c r="BK231" s="143">
        <f>ROUND(I231*H231,2)</f>
        <v>0</v>
      </c>
      <c r="BL231" s="17" t="s">
        <v>159</v>
      </c>
      <c r="BM231" s="142" t="s">
        <v>705</v>
      </c>
    </row>
    <row r="232" spans="2:65" s="13" customFormat="1" x14ac:dyDescent="0.2">
      <c r="B232" s="155"/>
      <c r="D232" s="149" t="s">
        <v>163</v>
      </c>
      <c r="F232" s="157" t="s">
        <v>847</v>
      </c>
      <c r="H232" s="158">
        <v>27.81</v>
      </c>
      <c r="I232" s="159"/>
      <c r="L232" s="155"/>
      <c r="M232" s="160"/>
      <c r="T232" s="161"/>
      <c r="AT232" s="156" t="s">
        <v>163</v>
      </c>
      <c r="AU232" s="156" t="s">
        <v>81</v>
      </c>
      <c r="AV232" s="13" t="s">
        <v>81</v>
      </c>
      <c r="AW232" s="13" t="s">
        <v>4</v>
      </c>
      <c r="AX232" s="13" t="s">
        <v>79</v>
      </c>
      <c r="AY232" s="156" t="s">
        <v>152</v>
      </c>
    </row>
    <row r="233" spans="2:65" s="1" customFormat="1" ht="37.9" customHeight="1" x14ac:dyDescent="0.2">
      <c r="B233" s="32"/>
      <c r="C233" s="131" t="s">
        <v>364</v>
      </c>
      <c r="D233" s="131" t="s">
        <v>154</v>
      </c>
      <c r="E233" s="132" t="s">
        <v>600</v>
      </c>
      <c r="F233" s="133" t="s">
        <v>707</v>
      </c>
      <c r="G233" s="134" t="s">
        <v>157</v>
      </c>
      <c r="H233" s="135">
        <v>30</v>
      </c>
      <c r="I233" s="136"/>
      <c r="J233" s="137">
        <f>ROUND(I233*H233,2)</f>
        <v>0</v>
      </c>
      <c r="K233" s="133" t="s">
        <v>158</v>
      </c>
      <c r="L233" s="32"/>
      <c r="M233" s="138" t="s">
        <v>19</v>
      </c>
      <c r="N233" s="139" t="s">
        <v>43</v>
      </c>
      <c r="P233" s="140">
        <f>O233*H233</f>
        <v>0</v>
      </c>
      <c r="Q233" s="140">
        <v>0.11162</v>
      </c>
      <c r="R233" s="140">
        <f>Q233*H233</f>
        <v>3.3485999999999998</v>
      </c>
      <c r="S233" s="140">
        <v>0</v>
      </c>
      <c r="T233" s="141">
        <f>S233*H233</f>
        <v>0</v>
      </c>
      <c r="AR233" s="142" t="s">
        <v>159</v>
      </c>
      <c r="AT233" s="142" t="s">
        <v>154</v>
      </c>
      <c r="AU233" s="142" t="s">
        <v>81</v>
      </c>
      <c r="AY233" s="17" t="s">
        <v>152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7" t="s">
        <v>79</v>
      </c>
      <c r="BK233" s="143">
        <f>ROUND(I233*H233,2)</f>
        <v>0</v>
      </c>
      <c r="BL233" s="17" t="s">
        <v>159</v>
      </c>
      <c r="BM233" s="142" t="s">
        <v>708</v>
      </c>
    </row>
    <row r="234" spans="2:65" s="1" customFormat="1" x14ac:dyDescent="0.2">
      <c r="B234" s="32"/>
      <c r="D234" s="144" t="s">
        <v>161</v>
      </c>
      <c r="F234" s="145" t="s">
        <v>603</v>
      </c>
      <c r="I234" s="146"/>
      <c r="L234" s="32"/>
      <c r="M234" s="147"/>
      <c r="T234" s="53"/>
      <c r="AT234" s="17" t="s">
        <v>161</v>
      </c>
      <c r="AU234" s="17" t="s">
        <v>81</v>
      </c>
    </row>
    <row r="235" spans="2:65" s="12" customFormat="1" x14ac:dyDescent="0.2">
      <c r="B235" s="148"/>
      <c r="D235" s="149" t="s">
        <v>163</v>
      </c>
      <c r="E235" s="150" t="s">
        <v>19</v>
      </c>
      <c r="F235" s="151" t="s">
        <v>534</v>
      </c>
      <c r="H235" s="150" t="s">
        <v>19</v>
      </c>
      <c r="I235" s="152"/>
      <c r="L235" s="148"/>
      <c r="M235" s="153"/>
      <c r="T235" s="154"/>
      <c r="AT235" s="150" t="s">
        <v>163</v>
      </c>
      <c r="AU235" s="150" t="s">
        <v>81</v>
      </c>
      <c r="AV235" s="12" t="s">
        <v>79</v>
      </c>
      <c r="AW235" s="12" t="s">
        <v>33</v>
      </c>
      <c r="AX235" s="12" t="s">
        <v>72</v>
      </c>
      <c r="AY235" s="150" t="s">
        <v>152</v>
      </c>
    </row>
    <row r="236" spans="2:65" s="13" customFormat="1" x14ac:dyDescent="0.2">
      <c r="B236" s="155"/>
      <c r="D236" s="149" t="s">
        <v>163</v>
      </c>
      <c r="E236" s="156" t="s">
        <v>19</v>
      </c>
      <c r="F236" s="157" t="s">
        <v>342</v>
      </c>
      <c r="H236" s="158">
        <v>30</v>
      </c>
      <c r="I236" s="159"/>
      <c r="L236" s="155"/>
      <c r="M236" s="160"/>
      <c r="T236" s="161"/>
      <c r="AT236" s="156" t="s">
        <v>163</v>
      </c>
      <c r="AU236" s="156" t="s">
        <v>81</v>
      </c>
      <c r="AV236" s="13" t="s">
        <v>81</v>
      </c>
      <c r="AW236" s="13" t="s">
        <v>33</v>
      </c>
      <c r="AX236" s="13" t="s">
        <v>79</v>
      </c>
      <c r="AY236" s="156" t="s">
        <v>152</v>
      </c>
    </row>
    <row r="237" spans="2:65" s="1" customFormat="1" ht="16.5" customHeight="1" x14ac:dyDescent="0.2">
      <c r="B237" s="32"/>
      <c r="C237" s="169" t="s">
        <v>369</v>
      </c>
      <c r="D237" s="169" t="s">
        <v>228</v>
      </c>
      <c r="E237" s="170" t="s">
        <v>604</v>
      </c>
      <c r="F237" s="171" t="s">
        <v>605</v>
      </c>
      <c r="G237" s="172" t="s">
        <v>157</v>
      </c>
      <c r="H237" s="173">
        <v>30.9</v>
      </c>
      <c r="I237" s="174"/>
      <c r="J237" s="175">
        <f>ROUND(I237*H237,2)</f>
        <v>0</v>
      </c>
      <c r="K237" s="171" t="s">
        <v>158</v>
      </c>
      <c r="L237" s="176"/>
      <c r="M237" s="177" t="s">
        <v>19</v>
      </c>
      <c r="N237" s="178" t="s">
        <v>43</v>
      </c>
      <c r="P237" s="140">
        <f>O237*H237</f>
        <v>0</v>
      </c>
      <c r="Q237" s="140">
        <v>0.17599999999999999</v>
      </c>
      <c r="R237" s="140">
        <f>Q237*H237</f>
        <v>5.4383999999999997</v>
      </c>
      <c r="S237" s="140">
        <v>0</v>
      </c>
      <c r="T237" s="141">
        <f>S237*H237</f>
        <v>0</v>
      </c>
      <c r="AR237" s="142" t="s">
        <v>208</v>
      </c>
      <c r="AT237" s="142" t="s">
        <v>228</v>
      </c>
      <c r="AU237" s="142" t="s">
        <v>81</v>
      </c>
      <c r="AY237" s="17" t="s">
        <v>152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7" t="s">
        <v>79</v>
      </c>
      <c r="BK237" s="143">
        <f>ROUND(I237*H237,2)</f>
        <v>0</v>
      </c>
      <c r="BL237" s="17" t="s">
        <v>159</v>
      </c>
      <c r="BM237" s="142" t="s">
        <v>709</v>
      </c>
    </row>
    <row r="238" spans="2:65" s="13" customFormat="1" x14ac:dyDescent="0.2">
      <c r="B238" s="155"/>
      <c r="D238" s="149" t="s">
        <v>163</v>
      </c>
      <c r="E238" s="156" t="s">
        <v>19</v>
      </c>
      <c r="F238" s="157" t="s">
        <v>342</v>
      </c>
      <c r="H238" s="158">
        <v>30</v>
      </c>
      <c r="I238" s="159"/>
      <c r="L238" s="155"/>
      <c r="M238" s="160"/>
      <c r="T238" s="161"/>
      <c r="AT238" s="156" t="s">
        <v>163</v>
      </c>
      <c r="AU238" s="156" t="s">
        <v>81</v>
      </c>
      <c r="AV238" s="13" t="s">
        <v>81</v>
      </c>
      <c r="AW238" s="13" t="s">
        <v>33</v>
      </c>
      <c r="AX238" s="13" t="s">
        <v>79</v>
      </c>
      <c r="AY238" s="156" t="s">
        <v>152</v>
      </c>
    </row>
    <row r="239" spans="2:65" s="13" customFormat="1" x14ac:dyDescent="0.2">
      <c r="B239" s="155"/>
      <c r="D239" s="149" t="s">
        <v>163</v>
      </c>
      <c r="F239" s="157" t="s">
        <v>947</v>
      </c>
      <c r="H239" s="158">
        <v>30.9</v>
      </c>
      <c r="I239" s="159"/>
      <c r="L239" s="155"/>
      <c r="M239" s="160"/>
      <c r="T239" s="161"/>
      <c r="AT239" s="156" t="s">
        <v>163</v>
      </c>
      <c r="AU239" s="156" t="s">
        <v>81</v>
      </c>
      <c r="AV239" s="13" t="s">
        <v>81</v>
      </c>
      <c r="AW239" s="13" t="s">
        <v>4</v>
      </c>
      <c r="AX239" s="13" t="s">
        <v>79</v>
      </c>
      <c r="AY239" s="156" t="s">
        <v>152</v>
      </c>
    </row>
    <row r="240" spans="2:65" s="11" customFormat="1" ht="22.9" customHeight="1" x14ac:dyDescent="0.2">
      <c r="B240" s="119"/>
      <c r="D240" s="120" t="s">
        <v>71</v>
      </c>
      <c r="E240" s="129" t="s">
        <v>214</v>
      </c>
      <c r="F240" s="129" t="s">
        <v>341</v>
      </c>
      <c r="I240" s="122"/>
      <c r="J240" s="130">
        <f>BK240</f>
        <v>60000</v>
      </c>
      <c r="L240" s="119"/>
      <c r="M240" s="124"/>
      <c r="P240" s="125">
        <f>SUM(P241:P283)</f>
        <v>0</v>
      </c>
      <c r="R240" s="125">
        <f>SUM(R241:R283)</f>
        <v>8.3621730000000021</v>
      </c>
      <c r="T240" s="126">
        <f>SUM(T241:T283)</f>
        <v>0</v>
      </c>
      <c r="AR240" s="120" t="s">
        <v>79</v>
      </c>
      <c r="AT240" s="127" t="s">
        <v>71</v>
      </c>
      <c r="AU240" s="127" t="s">
        <v>79</v>
      </c>
      <c r="AY240" s="120" t="s">
        <v>152</v>
      </c>
      <c r="BK240" s="128">
        <f>SUM(BK241:BK283)</f>
        <v>60000</v>
      </c>
    </row>
    <row r="241" spans="2:65" s="1" customFormat="1" ht="21.75" customHeight="1" x14ac:dyDescent="0.2">
      <c r="B241" s="32"/>
      <c r="C241" s="131" t="s">
        <v>376</v>
      </c>
      <c r="D241" s="131" t="s">
        <v>154</v>
      </c>
      <c r="E241" s="132" t="s">
        <v>343</v>
      </c>
      <c r="F241" s="133" t="s">
        <v>344</v>
      </c>
      <c r="G241" s="134" t="s">
        <v>179</v>
      </c>
      <c r="H241" s="135">
        <v>14</v>
      </c>
      <c r="I241" s="136"/>
      <c r="J241" s="137">
        <f>ROUND(I241*H241,2)</f>
        <v>0</v>
      </c>
      <c r="K241" s="133" t="s">
        <v>158</v>
      </c>
      <c r="L241" s="32"/>
      <c r="M241" s="138" t="s">
        <v>19</v>
      </c>
      <c r="N241" s="139" t="s">
        <v>43</v>
      </c>
      <c r="P241" s="140">
        <f>O241*H241</f>
        <v>0</v>
      </c>
      <c r="Q241" s="140">
        <v>3.3E-4</v>
      </c>
      <c r="R241" s="140">
        <f>Q241*H241</f>
        <v>4.62E-3</v>
      </c>
      <c r="S241" s="140">
        <v>0</v>
      </c>
      <c r="T241" s="141">
        <f>S241*H241</f>
        <v>0</v>
      </c>
      <c r="AR241" s="142" t="s">
        <v>159</v>
      </c>
      <c r="AT241" s="142" t="s">
        <v>154</v>
      </c>
      <c r="AU241" s="142" t="s">
        <v>81</v>
      </c>
      <c r="AY241" s="17" t="s">
        <v>152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7" t="s">
        <v>79</v>
      </c>
      <c r="BK241" s="143">
        <f>ROUND(I241*H241,2)</f>
        <v>0</v>
      </c>
      <c r="BL241" s="17" t="s">
        <v>159</v>
      </c>
      <c r="BM241" s="142" t="s">
        <v>711</v>
      </c>
    </row>
    <row r="242" spans="2:65" s="1" customFormat="1" x14ac:dyDescent="0.2">
      <c r="B242" s="32"/>
      <c r="D242" s="144" t="s">
        <v>161</v>
      </c>
      <c r="F242" s="145" t="s">
        <v>346</v>
      </c>
      <c r="I242" s="146"/>
      <c r="L242" s="32"/>
      <c r="M242" s="147"/>
      <c r="T242" s="53"/>
      <c r="AT242" s="17" t="s">
        <v>161</v>
      </c>
      <c r="AU242" s="17" t="s">
        <v>81</v>
      </c>
    </row>
    <row r="243" spans="2:65" s="1" customFormat="1" ht="24.2" customHeight="1" x14ac:dyDescent="0.2">
      <c r="B243" s="32"/>
      <c r="C243" s="131" t="s">
        <v>381</v>
      </c>
      <c r="D243" s="131" t="s">
        <v>154</v>
      </c>
      <c r="E243" s="132" t="s">
        <v>348</v>
      </c>
      <c r="F243" s="133" t="s">
        <v>349</v>
      </c>
      <c r="G243" s="134" t="s">
        <v>179</v>
      </c>
      <c r="H243" s="135">
        <v>14</v>
      </c>
      <c r="I243" s="136"/>
      <c r="J243" s="137">
        <f>ROUND(I243*H243,2)</f>
        <v>0</v>
      </c>
      <c r="K243" s="133" t="s">
        <v>158</v>
      </c>
      <c r="L243" s="32"/>
      <c r="M243" s="138" t="s">
        <v>19</v>
      </c>
      <c r="N243" s="139" t="s">
        <v>43</v>
      </c>
      <c r="P243" s="140">
        <f>O243*H243</f>
        <v>0</v>
      </c>
      <c r="Q243" s="140">
        <v>0</v>
      </c>
      <c r="R243" s="140">
        <f>Q243*H243</f>
        <v>0</v>
      </c>
      <c r="S243" s="140">
        <v>0</v>
      </c>
      <c r="T243" s="141">
        <f>S243*H243</f>
        <v>0</v>
      </c>
      <c r="AR243" s="142" t="s">
        <v>159</v>
      </c>
      <c r="AT243" s="142" t="s">
        <v>154</v>
      </c>
      <c r="AU243" s="142" t="s">
        <v>81</v>
      </c>
      <c r="AY243" s="17" t="s">
        <v>152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7" t="s">
        <v>79</v>
      </c>
      <c r="BK243" s="143">
        <f>ROUND(I243*H243,2)</f>
        <v>0</v>
      </c>
      <c r="BL243" s="17" t="s">
        <v>159</v>
      </c>
      <c r="BM243" s="142" t="s">
        <v>712</v>
      </c>
    </row>
    <row r="244" spans="2:65" s="1" customFormat="1" x14ac:dyDescent="0.2">
      <c r="B244" s="32"/>
      <c r="D244" s="144" t="s">
        <v>161</v>
      </c>
      <c r="F244" s="145" t="s">
        <v>351</v>
      </c>
      <c r="I244" s="146"/>
      <c r="L244" s="32"/>
      <c r="M244" s="147"/>
      <c r="T244" s="53"/>
      <c r="AT244" s="17" t="s">
        <v>161</v>
      </c>
      <c r="AU244" s="17" t="s">
        <v>81</v>
      </c>
    </row>
    <row r="245" spans="2:65" s="1" customFormat="1" ht="24.2" customHeight="1" x14ac:dyDescent="0.2">
      <c r="B245" s="32"/>
      <c r="C245" s="131" t="s">
        <v>386</v>
      </c>
      <c r="D245" s="131" t="s">
        <v>154</v>
      </c>
      <c r="E245" s="132" t="s">
        <v>352</v>
      </c>
      <c r="F245" s="133" t="s">
        <v>353</v>
      </c>
      <c r="G245" s="134" t="s">
        <v>179</v>
      </c>
      <c r="H245" s="135">
        <v>26</v>
      </c>
      <c r="I245" s="136"/>
      <c r="J245" s="137">
        <f>ROUND(I245*H245,2)</f>
        <v>0</v>
      </c>
      <c r="K245" s="133" t="s">
        <v>158</v>
      </c>
      <c r="L245" s="32"/>
      <c r="M245" s="138" t="s">
        <v>19</v>
      </c>
      <c r="N245" s="139" t="s">
        <v>43</v>
      </c>
      <c r="P245" s="140">
        <f>O245*H245</f>
        <v>0</v>
      </c>
      <c r="Q245" s="140">
        <v>0.16850000000000001</v>
      </c>
      <c r="R245" s="140">
        <f>Q245*H245</f>
        <v>4.3810000000000002</v>
      </c>
      <c r="S245" s="140">
        <v>0</v>
      </c>
      <c r="T245" s="141">
        <f>S245*H245</f>
        <v>0</v>
      </c>
      <c r="AR245" s="142" t="s">
        <v>159</v>
      </c>
      <c r="AT245" s="142" t="s">
        <v>154</v>
      </c>
      <c r="AU245" s="142" t="s">
        <v>81</v>
      </c>
      <c r="AY245" s="17" t="s">
        <v>152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7" t="s">
        <v>79</v>
      </c>
      <c r="BK245" s="143">
        <f>ROUND(I245*H245,2)</f>
        <v>0</v>
      </c>
      <c r="BL245" s="17" t="s">
        <v>159</v>
      </c>
      <c r="BM245" s="142" t="s">
        <v>713</v>
      </c>
    </row>
    <row r="246" spans="2:65" s="1" customFormat="1" x14ac:dyDescent="0.2">
      <c r="B246" s="32"/>
      <c r="D246" s="144" t="s">
        <v>161</v>
      </c>
      <c r="F246" s="145" t="s">
        <v>355</v>
      </c>
      <c r="I246" s="146"/>
      <c r="L246" s="32"/>
      <c r="M246" s="147"/>
      <c r="T246" s="53"/>
      <c r="AT246" s="17" t="s">
        <v>161</v>
      </c>
      <c r="AU246" s="17" t="s">
        <v>81</v>
      </c>
    </row>
    <row r="247" spans="2:65" s="12" customFormat="1" x14ac:dyDescent="0.2">
      <c r="B247" s="148"/>
      <c r="D247" s="149" t="s">
        <v>163</v>
      </c>
      <c r="E247" s="150" t="s">
        <v>19</v>
      </c>
      <c r="F247" s="151" t="s">
        <v>356</v>
      </c>
      <c r="H247" s="150" t="s">
        <v>19</v>
      </c>
      <c r="I247" s="152"/>
      <c r="L247" s="148"/>
      <c r="M247" s="153"/>
      <c r="T247" s="154"/>
      <c r="AT247" s="150" t="s">
        <v>163</v>
      </c>
      <c r="AU247" s="150" t="s">
        <v>81</v>
      </c>
      <c r="AV247" s="12" t="s">
        <v>79</v>
      </c>
      <c r="AW247" s="12" t="s">
        <v>33</v>
      </c>
      <c r="AX247" s="12" t="s">
        <v>72</v>
      </c>
      <c r="AY247" s="150" t="s">
        <v>152</v>
      </c>
    </row>
    <row r="248" spans="2:65" s="13" customFormat="1" x14ac:dyDescent="0.2">
      <c r="B248" s="155"/>
      <c r="D248" s="149" t="s">
        <v>163</v>
      </c>
      <c r="E248" s="156" t="s">
        <v>19</v>
      </c>
      <c r="F248" s="157" t="s">
        <v>321</v>
      </c>
      <c r="H248" s="158">
        <v>26</v>
      </c>
      <c r="I248" s="159"/>
      <c r="L248" s="155"/>
      <c r="M248" s="160"/>
      <c r="T248" s="161"/>
      <c r="AT248" s="156" t="s">
        <v>163</v>
      </c>
      <c r="AU248" s="156" t="s">
        <v>81</v>
      </c>
      <c r="AV248" s="13" t="s">
        <v>81</v>
      </c>
      <c r="AW248" s="13" t="s">
        <v>33</v>
      </c>
      <c r="AX248" s="13" t="s">
        <v>79</v>
      </c>
      <c r="AY248" s="156" t="s">
        <v>152</v>
      </c>
    </row>
    <row r="249" spans="2:65" s="1" customFormat="1" ht="16.5" customHeight="1" x14ac:dyDescent="0.2">
      <c r="B249" s="32"/>
      <c r="C249" s="169" t="s">
        <v>391</v>
      </c>
      <c r="D249" s="169" t="s">
        <v>228</v>
      </c>
      <c r="E249" s="170" t="s">
        <v>360</v>
      </c>
      <c r="F249" s="171" t="s">
        <v>361</v>
      </c>
      <c r="G249" s="172" t="s">
        <v>179</v>
      </c>
      <c r="H249" s="173">
        <v>26.52</v>
      </c>
      <c r="I249" s="174"/>
      <c r="J249" s="175">
        <f>ROUND(I249*H249,2)</f>
        <v>0</v>
      </c>
      <c r="K249" s="171" t="s">
        <v>158</v>
      </c>
      <c r="L249" s="176"/>
      <c r="M249" s="177" t="s">
        <v>19</v>
      </c>
      <c r="N249" s="178" t="s">
        <v>43</v>
      </c>
      <c r="P249" s="140">
        <f>O249*H249</f>
        <v>0</v>
      </c>
      <c r="Q249" s="140">
        <v>4.8300000000000003E-2</v>
      </c>
      <c r="R249" s="140">
        <f>Q249*H249</f>
        <v>1.2809159999999999</v>
      </c>
      <c r="S249" s="140">
        <v>0</v>
      </c>
      <c r="T249" s="141">
        <f>S249*H249</f>
        <v>0</v>
      </c>
      <c r="AR249" s="142" t="s">
        <v>208</v>
      </c>
      <c r="AT249" s="142" t="s">
        <v>228</v>
      </c>
      <c r="AU249" s="142" t="s">
        <v>81</v>
      </c>
      <c r="AY249" s="17" t="s">
        <v>152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7" t="s">
        <v>79</v>
      </c>
      <c r="BK249" s="143">
        <f>ROUND(I249*H249,2)</f>
        <v>0</v>
      </c>
      <c r="BL249" s="17" t="s">
        <v>159</v>
      </c>
      <c r="BM249" s="142" t="s">
        <v>715</v>
      </c>
    </row>
    <row r="250" spans="2:65" s="13" customFormat="1" x14ac:dyDescent="0.2">
      <c r="B250" s="155"/>
      <c r="D250" s="149" t="s">
        <v>163</v>
      </c>
      <c r="F250" s="157" t="s">
        <v>948</v>
      </c>
      <c r="H250" s="158">
        <v>26.52</v>
      </c>
      <c r="I250" s="159"/>
      <c r="L250" s="155"/>
      <c r="M250" s="160"/>
      <c r="T250" s="161"/>
      <c r="AT250" s="156" t="s">
        <v>163</v>
      </c>
      <c r="AU250" s="156" t="s">
        <v>81</v>
      </c>
      <c r="AV250" s="13" t="s">
        <v>81</v>
      </c>
      <c r="AW250" s="13" t="s">
        <v>4</v>
      </c>
      <c r="AX250" s="13" t="s">
        <v>79</v>
      </c>
      <c r="AY250" s="156" t="s">
        <v>152</v>
      </c>
    </row>
    <row r="251" spans="2:65" s="1" customFormat="1" ht="24.2" customHeight="1" x14ac:dyDescent="0.2">
      <c r="B251" s="32"/>
      <c r="C251" s="131" t="s">
        <v>397</v>
      </c>
      <c r="D251" s="131" t="s">
        <v>154</v>
      </c>
      <c r="E251" s="132" t="s">
        <v>370</v>
      </c>
      <c r="F251" s="133" t="s">
        <v>371</v>
      </c>
      <c r="G251" s="134" t="s">
        <v>179</v>
      </c>
      <c r="H251" s="135">
        <v>14.3</v>
      </c>
      <c r="I251" s="136"/>
      <c r="J251" s="137">
        <f>ROUND(I251*H251,2)</f>
        <v>0</v>
      </c>
      <c r="K251" s="133" t="s">
        <v>158</v>
      </c>
      <c r="L251" s="32"/>
      <c r="M251" s="138" t="s">
        <v>19</v>
      </c>
      <c r="N251" s="139" t="s">
        <v>43</v>
      </c>
      <c r="P251" s="140">
        <f>O251*H251</f>
        <v>0</v>
      </c>
      <c r="Q251" s="140">
        <v>0.14041999999999999</v>
      </c>
      <c r="R251" s="140">
        <f>Q251*H251</f>
        <v>2.008006</v>
      </c>
      <c r="S251" s="140">
        <v>0</v>
      </c>
      <c r="T251" s="141">
        <f>S251*H251</f>
        <v>0</v>
      </c>
      <c r="AR251" s="142" t="s">
        <v>159</v>
      </c>
      <c r="AT251" s="142" t="s">
        <v>154</v>
      </c>
      <c r="AU251" s="142" t="s">
        <v>81</v>
      </c>
      <c r="AY251" s="17" t="s">
        <v>152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7" t="s">
        <v>79</v>
      </c>
      <c r="BK251" s="143">
        <f>ROUND(I251*H251,2)</f>
        <v>0</v>
      </c>
      <c r="BL251" s="17" t="s">
        <v>159</v>
      </c>
      <c r="BM251" s="142" t="s">
        <v>717</v>
      </c>
    </row>
    <row r="252" spans="2:65" s="1" customFormat="1" x14ac:dyDescent="0.2">
      <c r="B252" s="32"/>
      <c r="D252" s="144" t="s">
        <v>161</v>
      </c>
      <c r="F252" s="145" t="s">
        <v>373</v>
      </c>
      <c r="I252" s="146"/>
      <c r="L252" s="32"/>
      <c r="M252" s="147"/>
      <c r="T252" s="53"/>
      <c r="AT252" s="17" t="s">
        <v>161</v>
      </c>
      <c r="AU252" s="17" t="s">
        <v>81</v>
      </c>
    </row>
    <row r="253" spans="2:65" s="1" customFormat="1" ht="16.5" customHeight="1" x14ac:dyDescent="0.2">
      <c r="B253" s="32"/>
      <c r="C253" s="169" t="s">
        <v>404</v>
      </c>
      <c r="D253" s="169" t="s">
        <v>228</v>
      </c>
      <c r="E253" s="170" t="s">
        <v>377</v>
      </c>
      <c r="F253" s="171" t="s">
        <v>378</v>
      </c>
      <c r="G253" s="172" t="s">
        <v>179</v>
      </c>
      <c r="H253" s="173">
        <v>14.586</v>
      </c>
      <c r="I253" s="174"/>
      <c r="J253" s="175">
        <f>ROUND(I253*H253,2)</f>
        <v>0</v>
      </c>
      <c r="K253" s="171" t="s">
        <v>158</v>
      </c>
      <c r="L253" s="176"/>
      <c r="M253" s="177" t="s">
        <v>19</v>
      </c>
      <c r="N253" s="178" t="s">
        <v>43</v>
      </c>
      <c r="P253" s="140">
        <f>O253*H253</f>
        <v>0</v>
      </c>
      <c r="Q253" s="140">
        <v>4.4999999999999998E-2</v>
      </c>
      <c r="R253" s="140">
        <f>Q253*H253</f>
        <v>0.65637000000000001</v>
      </c>
      <c r="S253" s="140">
        <v>0</v>
      </c>
      <c r="T253" s="141">
        <f>S253*H253</f>
        <v>0</v>
      </c>
      <c r="AR253" s="142" t="s">
        <v>208</v>
      </c>
      <c r="AT253" s="142" t="s">
        <v>228</v>
      </c>
      <c r="AU253" s="142" t="s">
        <v>81</v>
      </c>
      <c r="AY253" s="17" t="s">
        <v>152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7" t="s">
        <v>79</v>
      </c>
      <c r="BK253" s="143">
        <f>ROUND(I253*H253,2)</f>
        <v>0</v>
      </c>
      <c r="BL253" s="17" t="s">
        <v>159</v>
      </c>
      <c r="BM253" s="142" t="s">
        <v>718</v>
      </c>
    </row>
    <row r="254" spans="2:65" s="13" customFormat="1" x14ac:dyDescent="0.2">
      <c r="B254" s="155"/>
      <c r="D254" s="149" t="s">
        <v>163</v>
      </c>
      <c r="F254" s="157" t="s">
        <v>949</v>
      </c>
      <c r="H254" s="158">
        <v>14.586</v>
      </c>
      <c r="I254" s="159"/>
      <c r="L254" s="155"/>
      <c r="M254" s="160"/>
      <c r="T254" s="161"/>
      <c r="AT254" s="156" t="s">
        <v>163</v>
      </c>
      <c r="AU254" s="156" t="s">
        <v>81</v>
      </c>
      <c r="AV254" s="13" t="s">
        <v>81</v>
      </c>
      <c r="AW254" s="13" t="s">
        <v>4</v>
      </c>
      <c r="AX254" s="13" t="s">
        <v>79</v>
      </c>
      <c r="AY254" s="156" t="s">
        <v>152</v>
      </c>
    </row>
    <row r="255" spans="2:65" s="1" customFormat="1" ht="24.2" customHeight="1" x14ac:dyDescent="0.2">
      <c r="B255" s="32"/>
      <c r="C255" s="131" t="s">
        <v>411</v>
      </c>
      <c r="D255" s="131" t="s">
        <v>154</v>
      </c>
      <c r="E255" s="132" t="s">
        <v>382</v>
      </c>
      <c r="F255" s="133" t="s">
        <v>383</v>
      </c>
      <c r="G255" s="134" t="s">
        <v>179</v>
      </c>
      <c r="H255" s="135">
        <v>26.3</v>
      </c>
      <c r="I255" s="136"/>
      <c r="J255" s="137">
        <f>ROUND(I255*H255,2)</f>
        <v>0</v>
      </c>
      <c r="K255" s="133" t="s">
        <v>158</v>
      </c>
      <c r="L255" s="32"/>
      <c r="M255" s="138" t="s">
        <v>19</v>
      </c>
      <c r="N255" s="139" t="s">
        <v>43</v>
      </c>
      <c r="P255" s="140">
        <f>O255*H255</f>
        <v>0</v>
      </c>
      <c r="Q255" s="140">
        <v>1.7000000000000001E-4</v>
      </c>
      <c r="R255" s="140">
        <f>Q255*H255</f>
        <v>4.4710000000000001E-3</v>
      </c>
      <c r="S255" s="140">
        <v>0</v>
      </c>
      <c r="T255" s="141">
        <f>S255*H255</f>
        <v>0</v>
      </c>
      <c r="AR255" s="142" t="s">
        <v>159</v>
      </c>
      <c r="AT255" s="142" t="s">
        <v>154</v>
      </c>
      <c r="AU255" s="142" t="s">
        <v>81</v>
      </c>
      <c r="AY255" s="17" t="s">
        <v>152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7" t="s">
        <v>79</v>
      </c>
      <c r="BK255" s="143">
        <f>ROUND(I255*H255,2)</f>
        <v>0</v>
      </c>
      <c r="BL255" s="17" t="s">
        <v>159</v>
      </c>
      <c r="BM255" s="142" t="s">
        <v>720</v>
      </c>
    </row>
    <row r="256" spans="2:65" s="1" customFormat="1" x14ac:dyDescent="0.2">
      <c r="B256" s="32"/>
      <c r="D256" s="144" t="s">
        <v>161</v>
      </c>
      <c r="F256" s="145" t="s">
        <v>385</v>
      </c>
      <c r="I256" s="146"/>
      <c r="L256" s="32"/>
      <c r="M256" s="147"/>
      <c r="T256" s="53"/>
      <c r="AT256" s="17" t="s">
        <v>161</v>
      </c>
      <c r="AU256" s="17" t="s">
        <v>81</v>
      </c>
    </row>
    <row r="257" spans="2:65" s="1" customFormat="1" ht="16.5" customHeight="1" x14ac:dyDescent="0.2">
      <c r="B257" s="32"/>
      <c r="C257" s="131" t="s">
        <v>415</v>
      </c>
      <c r="D257" s="131" t="s">
        <v>154</v>
      </c>
      <c r="E257" s="132" t="s">
        <v>387</v>
      </c>
      <c r="F257" s="133" t="s">
        <v>388</v>
      </c>
      <c r="G257" s="134" t="s">
        <v>157</v>
      </c>
      <c r="H257" s="135">
        <v>57</v>
      </c>
      <c r="I257" s="136"/>
      <c r="J257" s="137">
        <f>ROUND(I257*H257,2)</f>
        <v>0</v>
      </c>
      <c r="K257" s="133" t="s">
        <v>158</v>
      </c>
      <c r="L257" s="32"/>
      <c r="M257" s="138" t="s">
        <v>19</v>
      </c>
      <c r="N257" s="139" t="s">
        <v>43</v>
      </c>
      <c r="P257" s="140">
        <f>O257*H257</f>
        <v>0</v>
      </c>
      <c r="Q257" s="140">
        <v>4.6999999999999999E-4</v>
      </c>
      <c r="R257" s="140">
        <f>Q257*H257</f>
        <v>2.6789999999999998E-2</v>
      </c>
      <c r="S257" s="140">
        <v>0</v>
      </c>
      <c r="T257" s="141">
        <f>S257*H257</f>
        <v>0</v>
      </c>
      <c r="AR257" s="142" t="s">
        <v>159</v>
      </c>
      <c r="AT257" s="142" t="s">
        <v>154</v>
      </c>
      <c r="AU257" s="142" t="s">
        <v>81</v>
      </c>
      <c r="AY257" s="17" t="s">
        <v>152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7" t="s">
        <v>79</v>
      </c>
      <c r="BK257" s="143">
        <f>ROUND(I257*H257,2)</f>
        <v>0</v>
      </c>
      <c r="BL257" s="17" t="s">
        <v>159</v>
      </c>
      <c r="BM257" s="142" t="s">
        <v>721</v>
      </c>
    </row>
    <row r="258" spans="2:65" s="1" customFormat="1" x14ac:dyDescent="0.2">
      <c r="B258" s="32"/>
      <c r="D258" s="144" t="s">
        <v>161</v>
      </c>
      <c r="F258" s="145" t="s">
        <v>390</v>
      </c>
      <c r="I258" s="146"/>
      <c r="L258" s="32"/>
      <c r="M258" s="147"/>
      <c r="T258" s="53"/>
      <c r="AT258" s="17" t="s">
        <v>161</v>
      </c>
      <c r="AU258" s="17" t="s">
        <v>81</v>
      </c>
    </row>
    <row r="259" spans="2:65" s="12" customFormat="1" x14ac:dyDescent="0.2">
      <c r="B259" s="148"/>
      <c r="D259" s="149" t="s">
        <v>163</v>
      </c>
      <c r="E259" s="150" t="s">
        <v>19</v>
      </c>
      <c r="F259" s="151" t="s">
        <v>534</v>
      </c>
      <c r="H259" s="150" t="s">
        <v>19</v>
      </c>
      <c r="I259" s="152"/>
      <c r="L259" s="148"/>
      <c r="M259" s="153"/>
      <c r="T259" s="154"/>
      <c r="AT259" s="150" t="s">
        <v>163</v>
      </c>
      <c r="AU259" s="150" t="s">
        <v>81</v>
      </c>
      <c r="AV259" s="12" t="s">
        <v>79</v>
      </c>
      <c r="AW259" s="12" t="s">
        <v>33</v>
      </c>
      <c r="AX259" s="12" t="s">
        <v>72</v>
      </c>
      <c r="AY259" s="150" t="s">
        <v>152</v>
      </c>
    </row>
    <row r="260" spans="2:65" s="13" customFormat="1" x14ac:dyDescent="0.2">
      <c r="B260" s="155"/>
      <c r="D260" s="149" t="s">
        <v>163</v>
      </c>
      <c r="E260" s="156" t="s">
        <v>19</v>
      </c>
      <c r="F260" s="157" t="s">
        <v>342</v>
      </c>
      <c r="H260" s="158">
        <v>30</v>
      </c>
      <c r="I260" s="159"/>
      <c r="L260" s="155"/>
      <c r="M260" s="160"/>
      <c r="T260" s="161"/>
      <c r="AT260" s="156" t="s">
        <v>163</v>
      </c>
      <c r="AU260" s="156" t="s">
        <v>81</v>
      </c>
      <c r="AV260" s="13" t="s">
        <v>81</v>
      </c>
      <c r="AW260" s="13" t="s">
        <v>33</v>
      </c>
      <c r="AX260" s="13" t="s">
        <v>72</v>
      </c>
      <c r="AY260" s="156" t="s">
        <v>152</v>
      </c>
    </row>
    <row r="261" spans="2:65" s="12" customFormat="1" x14ac:dyDescent="0.2">
      <c r="B261" s="148"/>
      <c r="D261" s="149" t="s">
        <v>163</v>
      </c>
      <c r="E261" s="150" t="s">
        <v>19</v>
      </c>
      <c r="F261" s="151" t="s">
        <v>189</v>
      </c>
      <c r="H261" s="150" t="s">
        <v>19</v>
      </c>
      <c r="I261" s="152"/>
      <c r="L261" s="148"/>
      <c r="M261" s="153"/>
      <c r="T261" s="154"/>
      <c r="AT261" s="150" t="s">
        <v>163</v>
      </c>
      <c r="AU261" s="150" t="s">
        <v>81</v>
      </c>
      <c r="AV261" s="12" t="s">
        <v>79</v>
      </c>
      <c r="AW261" s="12" t="s">
        <v>33</v>
      </c>
      <c r="AX261" s="12" t="s">
        <v>72</v>
      </c>
      <c r="AY261" s="150" t="s">
        <v>152</v>
      </c>
    </row>
    <row r="262" spans="2:65" s="13" customFormat="1" x14ac:dyDescent="0.2">
      <c r="B262" s="155"/>
      <c r="D262" s="149" t="s">
        <v>163</v>
      </c>
      <c r="E262" s="156" t="s">
        <v>19</v>
      </c>
      <c r="F262" s="157" t="s">
        <v>326</v>
      </c>
      <c r="H262" s="158">
        <v>27</v>
      </c>
      <c r="I262" s="159"/>
      <c r="L262" s="155"/>
      <c r="M262" s="160"/>
      <c r="T262" s="161"/>
      <c r="AT262" s="156" t="s">
        <v>163</v>
      </c>
      <c r="AU262" s="156" t="s">
        <v>81</v>
      </c>
      <c r="AV262" s="13" t="s">
        <v>81</v>
      </c>
      <c r="AW262" s="13" t="s">
        <v>33</v>
      </c>
      <c r="AX262" s="13" t="s">
        <v>72</v>
      </c>
      <c r="AY262" s="156" t="s">
        <v>152</v>
      </c>
    </row>
    <row r="263" spans="2:65" s="14" customFormat="1" x14ac:dyDescent="0.2">
      <c r="B263" s="162"/>
      <c r="D263" s="149" t="s">
        <v>163</v>
      </c>
      <c r="E263" s="163" t="s">
        <v>19</v>
      </c>
      <c r="F263" s="164" t="s">
        <v>194</v>
      </c>
      <c r="H263" s="165">
        <v>57</v>
      </c>
      <c r="I263" s="166"/>
      <c r="L263" s="162"/>
      <c r="M263" s="167"/>
      <c r="T263" s="168"/>
      <c r="AT263" s="163" t="s">
        <v>163</v>
      </c>
      <c r="AU263" s="163" t="s">
        <v>81</v>
      </c>
      <c r="AV263" s="14" t="s">
        <v>159</v>
      </c>
      <c r="AW263" s="14" t="s">
        <v>33</v>
      </c>
      <c r="AX263" s="14" t="s">
        <v>79</v>
      </c>
      <c r="AY263" s="163" t="s">
        <v>152</v>
      </c>
    </row>
    <row r="264" spans="2:65" s="1" customFormat="1" ht="16.5" customHeight="1" x14ac:dyDescent="0.2">
      <c r="B264" s="32"/>
      <c r="C264" s="131" t="s">
        <v>419</v>
      </c>
      <c r="D264" s="131" t="s">
        <v>154</v>
      </c>
      <c r="E264" s="132" t="s">
        <v>392</v>
      </c>
      <c r="F264" s="133" t="s">
        <v>393</v>
      </c>
      <c r="G264" s="134" t="s">
        <v>179</v>
      </c>
      <c r="H264" s="135">
        <v>26.3</v>
      </c>
      <c r="I264" s="136"/>
      <c r="J264" s="137">
        <f>ROUND(I264*H264,2)</f>
        <v>0</v>
      </c>
      <c r="K264" s="133" t="s">
        <v>158</v>
      </c>
      <c r="L264" s="32"/>
      <c r="M264" s="138" t="s">
        <v>19</v>
      </c>
      <c r="N264" s="139" t="s">
        <v>43</v>
      </c>
      <c r="P264" s="140">
        <f>O264*H264</f>
        <v>0</v>
      </c>
      <c r="Q264" s="140">
        <v>0</v>
      </c>
      <c r="R264" s="140">
        <f>Q264*H264</f>
        <v>0</v>
      </c>
      <c r="S264" s="140">
        <v>0</v>
      </c>
      <c r="T264" s="141">
        <f>S264*H264</f>
        <v>0</v>
      </c>
      <c r="AR264" s="142" t="s">
        <v>159</v>
      </c>
      <c r="AT264" s="142" t="s">
        <v>154</v>
      </c>
      <c r="AU264" s="142" t="s">
        <v>81</v>
      </c>
      <c r="AY264" s="17" t="s">
        <v>152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7" t="s">
        <v>79</v>
      </c>
      <c r="BK264" s="143">
        <f>ROUND(I264*H264,2)</f>
        <v>0</v>
      </c>
      <c r="BL264" s="17" t="s">
        <v>159</v>
      </c>
      <c r="BM264" s="142" t="s">
        <v>722</v>
      </c>
    </row>
    <row r="265" spans="2:65" s="1" customFormat="1" x14ac:dyDescent="0.2">
      <c r="B265" s="32"/>
      <c r="D265" s="144" t="s">
        <v>161</v>
      </c>
      <c r="F265" s="145" t="s">
        <v>395</v>
      </c>
      <c r="I265" s="146"/>
      <c r="L265" s="32"/>
      <c r="M265" s="147"/>
      <c r="T265" s="53"/>
      <c r="AT265" s="17" t="s">
        <v>161</v>
      </c>
      <c r="AU265" s="17" t="s">
        <v>81</v>
      </c>
    </row>
    <row r="266" spans="2:65" s="13" customFormat="1" x14ac:dyDescent="0.2">
      <c r="B266" s="155"/>
      <c r="D266" s="149" t="s">
        <v>163</v>
      </c>
      <c r="E266" s="156" t="s">
        <v>19</v>
      </c>
      <c r="F266" s="157" t="s">
        <v>950</v>
      </c>
      <c r="H266" s="158">
        <v>26.3</v>
      </c>
      <c r="I266" s="159"/>
      <c r="L266" s="155"/>
      <c r="M266" s="160"/>
      <c r="T266" s="161"/>
      <c r="AT266" s="156" t="s">
        <v>163</v>
      </c>
      <c r="AU266" s="156" t="s">
        <v>81</v>
      </c>
      <c r="AV266" s="13" t="s">
        <v>81</v>
      </c>
      <c r="AW266" s="13" t="s">
        <v>33</v>
      </c>
      <c r="AX266" s="13" t="s">
        <v>79</v>
      </c>
      <c r="AY266" s="156" t="s">
        <v>152</v>
      </c>
    </row>
    <row r="267" spans="2:65" s="1" customFormat="1" ht="24.2" customHeight="1" x14ac:dyDescent="0.2">
      <c r="B267" s="32"/>
      <c r="C267" s="131" t="s">
        <v>423</v>
      </c>
      <c r="D267" s="131" t="s">
        <v>154</v>
      </c>
      <c r="E267" s="132" t="s">
        <v>398</v>
      </c>
      <c r="F267" s="133" t="s">
        <v>399</v>
      </c>
      <c r="G267" s="134" t="s">
        <v>400</v>
      </c>
      <c r="H267" s="135">
        <v>1</v>
      </c>
      <c r="I267" s="270">
        <v>30000</v>
      </c>
      <c r="J267" s="137">
        <f>ROUND(I267*H267,2)</f>
        <v>30000</v>
      </c>
      <c r="K267" s="133" t="s">
        <v>19</v>
      </c>
      <c r="L267" s="32"/>
      <c r="M267" s="138" t="s">
        <v>19</v>
      </c>
      <c r="N267" s="139" t="s">
        <v>43</v>
      </c>
      <c r="P267" s="140">
        <f>O267*H267</f>
        <v>0</v>
      </c>
      <c r="Q267" s="140">
        <v>0</v>
      </c>
      <c r="R267" s="140">
        <f>Q267*H267</f>
        <v>0</v>
      </c>
      <c r="S267" s="140">
        <v>0</v>
      </c>
      <c r="T267" s="141">
        <f>S267*H267</f>
        <v>0</v>
      </c>
      <c r="AR267" s="142" t="s">
        <v>159</v>
      </c>
      <c r="AT267" s="142" t="s">
        <v>154</v>
      </c>
      <c r="AU267" s="142" t="s">
        <v>81</v>
      </c>
      <c r="AY267" s="17" t="s">
        <v>152</v>
      </c>
      <c r="BE267" s="143">
        <f>IF(N267="základní",J267,0)</f>
        <v>30000</v>
      </c>
      <c r="BF267" s="143">
        <f>IF(N267="snížená",J267,0)</f>
        <v>0</v>
      </c>
      <c r="BG267" s="143">
        <f>IF(N267="zákl. přenesená",J267,0)</f>
        <v>0</v>
      </c>
      <c r="BH267" s="143">
        <f>IF(N267="sníž. přenesená",J267,0)</f>
        <v>0</v>
      </c>
      <c r="BI267" s="143">
        <f>IF(N267="nulová",J267,0)</f>
        <v>0</v>
      </c>
      <c r="BJ267" s="17" t="s">
        <v>79</v>
      </c>
      <c r="BK267" s="143">
        <f>ROUND(I267*H267,2)</f>
        <v>30000</v>
      </c>
      <c r="BL267" s="17" t="s">
        <v>159</v>
      </c>
      <c r="BM267" s="142" t="s">
        <v>727</v>
      </c>
    </row>
    <row r="268" spans="2:65" s="12" customFormat="1" x14ac:dyDescent="0.2">
      <c r="B268" s="148"/>
      <c r="D268" s="149" t="s">
        <v>163</v>
      </c>
      <c r="E268" s="150" t="s">
        <v>19</v>
      </c>
      <c r="F268" s="151" t="s">
        <v>402</v>
      </c>
      <c r="H268" s="150" t="s">
        <v>19</v>
      </c>
      <c r="L268" s="148"/>
      <c r="M268" s="153"/>
      <c r="T268" s="154"/>
      <c r="AT268" s="150" t="s">
        <v>163</v>
      </c>
      <c r="AU268" s="150" t="s">
        <v>81</v>
      </c>
      <c r="AV268" s="12" t="s">
        <v>79</v>
      </c>
      <c r="AW268" s="12" t="s">
        <v>33</v>
      </c>
      <c r="AX268" s="12" t="s">
        <v>72</v>
      </c>
      <c r="AY268" s="150" t="s">
        <v>152</v>
      </c>
    </row>
    <row r="269" spans="2:65" s="12" customFormat="1" x14ac:dyDescent="0.2">
      <c r="B269" s="148"/>
      <c r="D269" s="149" t="s">
        <v>163</v>
      </c>
      <c r="E269" s="150" t="s">
        <v>19</v>
      </c>
      <c r="F269" s="151" t="s">
        <v>951</v>
      </c>
      <c r="H269" s="150" t="s">
        <v>19</v>
      </c>
      <c r="L269" s="148"/>
      <c r="M269" s="153"/>
      <c r="T269" s="154"/>
      <c r="AT269" s="150" t="s">
        <v>163</v>
      </c>
      <c r="AU269" s="150" t="s">
        <v>81</v>
      </c>
      <c r="AV269" s="12" t="s">
        <v>79</v>
      </c>
      <c r="AW269" s="12" t="s">
        <v>33</v>
      </c>
      <c r="AX269" s="12" t="s">
        <v>72</v>
      </c>
      <c r="AY269" s="150" t="s">
        <v>152</v>
      </c>
    </row>
    <row r="270" spans="2:65" s="13" customFormat="1" x14ac:dyDescent="0.2">
      <c r="B270" s="155"/>
      <c r="D270" s="149" t="s">
        <v>163</v>
      </c>
      <c r="E270" s="156" t="s">
        <v>19</v>
      </c>
      <c r="F270" s="157" t="s">
        <v>79</v>
      </c>
      <c r="H270" s="158">
        <v>1</v>
      </c>
      <c r="L270" s="155"/>
      <c r="M270" s="160"/>
      <c r="T270" s="161"/>
      <c r="AT270" s="156" t="s">
        <v>163</v>
      </c>
      <c r="AU270" s="156" t="s">
        <v>81</v>
      </c>
      <c r="AV270" s="13" t="s">
        <v>81</v>
      </c>
      <c r="AW270" s="13" t="s">
        <v>33</v>
      </c>
      <c r="AX270" s="13" t="s">
        <v>79</v>
      </c>
      <c r="AY270" s="156" t="s">
        <v>152</v>
      </c>
    </row>
    <row r="271" spans="2:65" s="1" customFormat="1" ht="16.5" customHeight="1" x14ac:dyDescent="0.2">
      <c r="B271" s="32"/>
      <c r="C271" s="169" t="s">
        <v>429</v>
      </c>
      <c r="D271" s="169" t="s">
        <v>228</v>
      </c>
      <c r="E271" s="170" t="s">
        <v>405</v>
      </c>
      <c r="F271" s="171" t="s">
        <v>406</v>
      </c>
      <c r="G271" s="172" t="s">
        <v>407</v>
      </c>
      <c r="H271" s="173">
        <v>3</v>
      </c>
      <c r="I271" s="271">
        <v>0</v>
      </c>
      <c r="J271" s="175">
        <f>ROUND(I271*H271,2)</f>
        <v>0</v>
      </c>
      <c r="K271" s="171" t="s">
        <v>19</v>
      </c>
      <c r="L271" s="176"/>
      <c r="M271" s="177" t="s">
        <v>19</v>
      </c>
      <c r="N271" s="178" t="s">
        <v>43</v>
      </c>
      <c r="P271" s="140">
        <f>O271*H271</f>
        <v>0</v>
      </c>
      <c r="Q271" s="140">
        <v>0</v>
      </c>
      <c r="R271" s="140">
        <f>Q271*H271</f>
        <v>0</v>
      </c>
      <c r="S271" s="140">
        <v>0</v>
      </c>
      <c r="T271" s="141">
        <f>S271*H271</f>
        <v>0</v>
      </c>
      <c r="AR271" s="142" t="s">
        <v>208</v>
      </c>
      <c r="AT271" s="142" t="s">
        <v>228</v>
      </c>
      <c r="AU271" s="142" t="s">
        <v>81</v>
      </c>
      <c r="AY271" s="17" t="s">
        <v>152</v>
      </c>
      <c r="BE271" s="143">
        <f>IF(N271="základní",J271,0)</f>
        <v>0</v>
      </c>
      <c r="BF271" s="143">
        <f>IF(N271="snížená",J271,0)</f>
        <v>0</v>
      </c>
      <c r="BG271" s="143">
        <f>IF(N271="zákl. přenesená",J271,0)</f>
        <v>0</v>
      </c>
      <c r="BH271" s="143">
        <f>IF(N271="sníž. přenesená",J271,0)</f>
        <v>0</v>
      </c>
      <c r="BI271" s="143">
        <f>IF(N271="nulová",J271,0)</f>
        <v>0</v>
      </c>
      <c r="BJ271" s="17" t="s">
        <v>79</v>
      </c>
      <c r="BK271" s="143">
        <f>ROUND(I271*H271,2)</f>
        <v>0</v>
      </c>
      <c r="BL271" s="17" t="s">
        <v>159</v>
      </c>
      <c r="BM271" s="142" t="s">
        <v>728</v>
      </c>
    </row>
    <row r="272" spans="2:65" s="1" customFormat="1" ht="19.5" x14ac:dyDescent="0.2">
      <c r="B272" s="32"/>
      <c r="D272" s="149" t="s">
        <v>409</v>
      </c>
      <c r="F272" s="179" t="s">
        <v>854</v>
      </c>
      <c r="L272" s="32"/>
      <c r="M272" s="147"/>
      <c r="T272" s="53"/>
      <c r="AT272" s="17" t="s">
        <v>409</v>
      </c>
      <c r="AU272" s="17" t="s">
        <v>81</v>
      </c>
    </row>
    <row r="273" spans="2:65" s="1" customFormat="1" ht="16.5" customHeight="1" x14ac:dyDescent="0.2">
      <c r="B273" s="32"/>
      <c r="C273" s="169" t="s">
        <v>434</v>
      </c>
      <c r="D273" s="169" t="s">
        <v>228</v>
      </c>
      <c r="E273" s="170" t="s">
        <v>412</v>
      </c>
      <c r="F273" s="171" t="s">
        <v>413</v>
      </c>
      <c r="G273" s="172" t="s">
        <v>407</v>
      </c>
      <c r="H273" s="173">
        <v>2</v>
      </c>
      <c r="I273" s="271">
        <v>0</v>
      </c>
      <c r="J273" s="175">
        <f>ROUND(I273*H273,2)</f>
        <v>0</v>
      </c>
      <c r="K273" s="171" t="s">
        <v>19</v>
      </c>
      <c r="L273" s="176"/>
      <c r="M273" s="177" t="s">
        <v>19</v>
      </c>
      <c r="N273" s="178" t="s">
        <v>43</v>
      </c>
      <c r="P273" s="140">
        <f>O273*H273</f>
        <v>0</v>
      </c>
      <c r="Q273" s="140">
        <v>0</v>
      </c>
      <c r="R273" s="140">
        <f>Q273*H273</f>
        <v>0</v>
      </c>
      <c r="S273" s="140">
        <v>0</v>
      </c>
      <c r="T273" s="141">
        <f>S273*H273</f>
        <v>0</v>
      </c>
      <c r="AR273" s="142" t="s">
        <v>208</v>
      </c>
      <c r="AT273" s="142" t="s">
        <v>228</v>
      </c>
      <c r="AU273" s="142" t="s">
        <v>81</v>
      </c>
      <c r="AY273" s="17" t="s">
        <v>152</v>
      </c>
      <c r="BE273" s="143">
        <f>IF(N273="základní",J273,0)</f>
        <v>0</v>
      </c>
      <c r="BF273" s="143">
        <f>IF(N273="snížená",J273,0)</f>
        <v>0</v>
      </c>
      <c r="BG273" s="143">
        <f>IF(N273="zákl. přenesená",J273,0)</f>
        <v>0</v>
      </c>
      <c r="BH273" s="143">
        <f>IF(N273="sníž. přenesená",J273,0)</f>
        <v>0</v>
      </c>
      <c r="BI273" s="143">
        <f>IF(N273="nulová",J273,0)</f>
        <v>0</v>
      </c>
      <c r="BJ273" s="17" t="s">
        <v>79</v>
      </c>
      <c r="BK273" s="143">
        <f>ROUND(I273*H273,2)</f>
        <v>0</v>
      </c>
      <c r="BL273" s="17" t="s">
        <v>159</v>
      </c>
      <c r="BM273" s="142" t="s">
        <v>729</v>
      </c>
    </row>
    <row r="274" spans="2:65" s="1" customFormat="1" ht="19.5" x14ac:dyDescent="0.2">
      <c r="B274" s="32"/>
      <c r="D274" s="149" t="s">
        <v>409</v>
      </c>
      <c r="F274" s="179" t="s">
        <v>854</v>
      </c>
      <c r="L274" s="32"/>
      <c r="M274" s="147"/>
      <c r="T274" s="53"/>
      <c r="AT274" s="17" t="s">
        <v>409</v>
      </c>
      <c r="AU274" s="17" t="s">
        <v>81</v>
      </c>
    </row>
    <row r="275" spans="2:65" s="1" customFormat="1" ht="16.5" customHeight="1" x14ac:dyDescent="0.2">
      <c r="B275" s="32"/>
      <c r="C275" s="169" t="s">
        <v>440</v>
      </c>
      <c r="D275" s="169" t="s">
        <v>228</v>
      </c>
      <c r="E275" s="170" t="s">
        <v>416</v>
      </c>
      <c r="F275" s="171" t="s">
        <v>417</v>
      </c>
      <c r="G275" s="172" t="s">
        <v>407</v>
      </c>
      <c r="H275" s="173">
        <v>2</v>
      </c>
      <c r="I275" s="271">
        <v>0</v>
      </c>
      <c r="J275" s="175">
        <f>ROUND(I275*H275,2)</f>
        <v>0</v>
      </c>
      <c r="K275" s="171" t="s">
        <v>19</v>
      </c>
      <c r="L275" s="176"/>
      <c r="M275" s="177" t="s">
        <v>19</v>
      </c>
      <c r="N275" s="178" t="s">
        <v>43</v>
      </c>
      <c r="P275" s="140">
        <f>O275*H275</f>
        <v>0</v>
      </c>
      <c r="Q275" s="140">
        <v>0</v>
      </c>
      <c r="R275" s="140">
        <f>Q275*H275</f>
        <v>0</v>
      </c>
      <c r="S275" s="140">
        <v>0</v>
      </c>
      <c r="T275" s="141">
        <f>S275*H275</f>
        <v>0</v>
      </c>
      <c r="AR275" s="142" t="s">
        <v>208</v>
      </c>
      <c r="AT275" s="142" t="s">
        <v>228</v>
      </c>
      <c r="AU275" s="142" t="s">
        <v>81</v>
      </c>
      <c r="AY275" s="17" t="s">
        <v>152</v>
      </c>
      <c r="BE275" s="143">
        <f>IF(N275="základní",J275,0)</f>
        <v>0</v>
      </c>
      <c r="BF275" s="143">
        <f>IF(N275="snížená",J275,0)</f>
        <v>0</v>
      </c>
      <c r="BG275" s="143">
        <f>IF(N275="zákl. přenesená",J275,0)</f>
        <v>0</v>
      </c>
      <c r="BH275" s="143">
        <f>IF(N275="sníž. přenesená",J275,0)</f>
        <v>0</v>
      </c>
      <c r="BI275" s="143">
        <f>IF(N275="nulová",J275,0)</f>
        <v>0</v>
      </c>
      <c r="BJ275" s="17" t="s">
        <v>79</v>
      </c>
      <c r="BK275" s="143">
        <f>ROUND(I275*H275,2)</f>
        <v>0</v>
      </c>
      <c r="BL275" s="17" t="s">
        <v>159</v>
      </c>
      <c r="BM275" s="142" t="s">
        <v>730</v>
      </c>
    </row>
    <row r="276" spans="2:65" s="1" customFormat="1" ht="19.5" x14ac:dyDescent="0.2">
      <c r="B276" s="32"/>
      <c r="D276" s="149" t="s">
        <v>409</v>
      </c>
      <c r="F276" s="179" t="s">
        <v>854</v>
      </c>
      <c r="L276" s="32"/>
      <c r="M276" s="147"/>
      <c r="T276" s="53"/>
      <c r="AT276" s="17" t="s">
        <v>409</v>
      </c>
      <c r="AU276" s="17" t="s">
        <v>81</v>
      </c>
    </row>
    <row r="277" spans="2:65" s="1" customFormat="1" ht="24.2" customHeight="1" x14ac:dyDescent="0.2">
      <c r="B277" s="32"/>
      <c r="C277" s="169" t="s">
        <v>445</v>
      </c>
      <c r="D277" s="169" t="s">
        <v>228</v>
      </c>
      <c r="E277" s="170" t="s">
        <v>420</v>
      </c>
      <c r="F277" s="171" t="s">
        <v>421</v>
      </c>
      <c r="G277" s="172" t="s">
        <v>407</v>
      </c>
      <c r="H277" s="173">
        <v>1</v>
      </c>
      <c r="I277" s="271">
        <v>0</v>
      </c>
      <c r="J277" s="175">
        <f>ROUND(I277*H277,2)</f>
        <v>0</v>
      </c>
      <c r="K277" s="171" t="s">
        <v>19</v>
      </c>
      <c r="L277" s="176"/>
      <c r="M277" s="177" t="s">
        <v>19</v>
      </c>
      <c r="N277" s="178" t="s">
        <v>43</v>
      </c>
      <c r="P277" s="140">
        <f>O277*H277</f>
        <v>0</v>
      </c>
      <c r="Q277" s="140">
        <v>0</v>
      </c>
      <c r="R277" s="140">
        <f>Q277*H277</f>
        <v>0</v>
      </c>
      <c r="S277" s="140">
        <v>0</v>
      </c>
      <c r="T277" s="141">
        <f>S277*H277</f>
        <v>0</v>
      </c>
      <c r="AR277" s="142" t="s">
        <v>208</v>
      </c>
      <c r="AT277" s="142" t="s">
        <v>228</v>
      </c>
      <c r="AU277" s="142" t="s">
        <v>81</v>
      </c>
      <c r="AY277" s="17" t="s">
        <v>152</v>
      </c>
      <c r="BE277" s="143">
        <f>IF(N277="základní",J277,0)</f>
        <v>0</v>
      </c>
      <c r="BF277" s="143">
        <f>IF(N277="snížená",J277,0)</f>
        <v>0</v>
      </c>
      <c r="BG277" s="143">
        <f>IF(N277="zákl. přenesená",J277,0)</f>
        <v>0</v>
      </c>
      <c r="BH277" s="143">
        <f>IF(N277="sníž. přenesená",J277,0)</f>
        <v>0</v>
      </c>
      <c r="BI277" s="143">
        <f>IF(N277="nulová",J277,0)</f>
        <v>0</v>
      </c>
      <c r="BJ277" s="17" t="s">
        <v>79</v>
      </c>
      <c r="BK277" s="143">
        <f>ROUND(I277*H277,2)</f>
        <v>0</v>
      </c>
      <c r="BL277" s="17" t="s">
        <v>159</v>
      </c>
      <c r="BM277" s="142" t="s">
        <v>731</v>
      </c>
    </row>
    <row r="278" spans="2:65" s="1" customFormat="1" ht="19.5" x14ac:dyDescent="0.2">
      <c r="B278" s="32"/>
      <c r="D278" s="149" t="s">
        <v>409</v>
      </c>
      <c r="F278" s="179" t="s">
        <v>854</v>
      </c>
      <c r="L278" s="32"/>
      <c r="M278" s="147"/>
      <c r="T278" s="53"/>
      <c r="AT278" s="17" t="s">
        <v>409</v>
      </c>
      <c r="AU278" s="17" t="s">
        <v>81</v>
      </c>
    </row>
    <row r="279" spans="2:65" s="1" customFormat="1" ht="16.5" customHeight="1" x14ac:dyDescent="0.2">
      <c r="B279" s="32"/>
      <c r="C279" s="131" t="s">
        <v>451</v>
      </c>
      <c r="D279" s="131" t="s">
        <v>154</v>
      </c>
      <c r="E279" s="132" t="s">
        <v>424</v>
      </c>
      <c r="F279" s="133" t="s">
        <v>425</v>
      </c>
      <c r="G279" s="134" t="s">
        <v>400</v>
      </c>
      <c r="H279" s="135">
        <v>1</v>
      </c>
      <c r="I279" s="270">
        <v>30000</v>
      </c>
      <c r="J279" s="137">
        <f>ROUND(I279*H279,2)</f>
        <v>30000</v>
      </c>
      <c r="K279" s="133" t="s">
        <v>19</v>
      </c>
      <c r="L279" s="32"/>
      <c r="M279" s="138" t="s">
        <v>19</v>
      </c>
      <c r="N279" s="139" t="s">
        <v>43</v>
      </c>
      <c r="P279" s="140">
        <f>O279*H279</f>
        <v>0</v>
      </c>
      <c r="Q279" s="140">
        <v>0</v>
      </c>
      <c r="R279" s="140">
        <f>Q279*H279</f>
        <v>0</v>
      </c>
      <c r="S279" s="140">
        <v>0</v>
      </c>
      <c r="T279" s="141">
        <f>S279*H279</f>
        <v>0</v>
      </c>
      <c r="AR279" s="142" t="s">
        <v>159</v>
      </c>
      <c r="AT279" s="142" t="s">
        <v>154</v>
      </c>
      <c r="AU279" s="142" t="s">
        <v>81</v>
      </c>
      <c r="AY279" s="17" t="s">
        <v>152</v>
      </c>
      <c r="BE279" s="143">
        <f>IF(N279="základní",J279,0)</f>
        <v>30000</v>
      </c>
      <c r="BF279" s="143">
        <f>IF(N279="snížená",J279,0)</f>
        <v>0</v>
      </c>
      <c r="BG279" s="143">
        <f>IF(N279="zákl. přenesená",J279,0)</f>
        <v>0</v>
      </c>
      <c r="BH279" s="143">
        <f>IF(N279="sníž. přenesená",J279,0)</f>
        <v>0</v>
      </c>
      <c r="BI279" s="143">
        <f>IF(N279="nulová",J279,0)</f>
        <v>0</v>
      </c>
      <c r="BJ279" s="17" t="s">
        <v>79</v>
      </c>
      <c r="BK279" s="143">
        <f>ROUND(I279*H279,2)</f>
        <v>30000</v>
      </c>
      <c r="BL279" s="17" t="s">
        <v>159</v>
      </c>
      <c r="BM279" s="142" t="s">
        <v>732</v>
      </c>
    </row>
    <row r="280" spans="2:65" s="12" customFormat="1" x14ac:dyDescent="0.2">
      <c r="B280" s="148"/>
      <c r="D280" s="149" t="s">
        <v>163</v>
      </c>
      <c r="E280" s="150" t="s">
        <v>19</v>
      </c>
      <c r="F280" s="151" t="s">
        <v>403</v>
      </c>
      <c r="H280" s="150" t="s">
        <v>19</v>
      </c>
      <c r="I280" s="152"/>
      <c r="L280" s="148"/>
      <c r="M280" s="153"/>
      <c r="T280" s="154"/>
      <c r="AT280" s="150" t="s">
        <v>163</v>
      </c>
      <c r="AU280" s="150" t="s">
        <v>81</v>
      </c>
      <c r="AV280" s="12" t="s">
        <v>79</v>
      </c>
      <c r="AW280" s="12" t="s">
        <v>33</v>
      </c>
      <c r="AX280" s="12" t="s">
        <v>72</v>
      </c>
      <c r="AY280" s="150" t="s">
        <v>152</v>
      </c>
    </row>
    <row r="281" spans="2:65" s="13" customFormat="1" x14ac:dyDescent="0.2">
      <c r="B281" s="155"/>
      <c r="D281" s="149" t="s">
        <v>163</v>
      </c>
      <c r="E281" s="156" t="s">
        <v>19</v>
      </c>
      <c r="F281" s="157" t="s">
        <v>79</v>
      </c>
      <c r="H281" s="158">
        <v>1</v>
      </c>
      <c r="I281" s="159"/>
      <c r="L281" s="155"/>
      <c r="M281" s="160"/>
      <c r="T281" s="161"/>
      <c r="AT281" s="156" t="s">
        <v>163</v>
      </c>
      <c r="AU281" s="156" t="s">
        <v>81</v>
      </c>
      <c r="AV281" s="13" t="s">
        <v>81</v>
      </c>
      <c r="AW281" s="13" t="s">
        <v>33</v>
      </c>
      <c r="AX281" s="13" t="s">
        <v>79</v>
      </c>
      <c r="AY281" s="156" t="s">
        <v>152</v>
      </c>
    </row>
    <row r="282" spans="2:65" s="1" customFormat="1" ht="16.5" customHeight="1" x14ac:dyDescent="0.2">
      <c r="B282" s="32"/>
      <c r="C282" s="131" t="s">
        <v>456</v>
      </c>
      <c r="D282" s="131" t="s">
        <v>154</v>
      </c>
      <c r="E282" s="132" t="s">
        <v>952</v>
      </c>
      <c r="F282" s="133" t="s">
        <v>953</v>
      </c>
      <c r="G282" s="134" t="s">
        <v>407</v>
      </c>
      <c r="H282" s="135">
        <v>1</v>
      </c>
      <c r="I282" s="136"/>
      <c r="J282" s="137">
        <f>ROUND(I282*H282,2)</f>
        <v>0</v>
      </c>
      <c r="K282" s="133" t="s">
        <v>19</v>
      </c>
      <c r="L282" s="32"/>
      <c r="M282" s="138" t="s">
        <v>19</v>
      </c>
      <c r="N282" s="139" t="s">
        <v>43</v>
      </c>
      <c r="P282" s="140">
        <f>O282*H282</f>
        <v>0</v>
      </c>
      <c r="Q282" s="140">
        <v>0</v>
      </c>
      <c r="R282" s="140">
        <f>Q282*H282</f>
        <v>0</v>
      </c>
      <c r="S282" s="140">
        <v>0</v>
      </c>
      <c r="T282" s="141">
        <f>S282*H282</f>
        <v>0</v>
      </c>
      <c r="AR282" s="142" t="s">
        <v>159</v>
      </c>
      <c r="AT282" s="142" t="s">
        <v>154</v>
      </c>
      <c r="AU282" s="142" t="s">
        <v>81</v>
      </c>
      <c r="AY282" s="17" t="s">
        <v>152</v>
      </c>
      <c r="BE282" s="143">
        <f>IF(N282="základní",J282,0)</f>
        <v>0</v>
      </c>
      <c r="BF282" s="143">
        <f>IF(N282="snížená",J282,0)</f>
        <v>0</v>
      </c>
      <c r="BG282" s="143">
        <f>IF(N282="zákl. přenesená",J282,0)</f>
        <v>0</v>
      </c>
      <c r="BH282" s="143">
        <f>IF(N282="sníž. přenesená",J282,0)</f>
        <v>0</v>
      </c>
      <c r="BI282" s="143">
        <f>IF(N282="nulová",J282,0)</f>
        <v>0</v>
      </c>
      <c r="BJ282" s="17" t="s">
        <v>79</v>
      </c>
      <c r="BK282" s="143">
        <f>ROUND(I282*H282,2)</f>
        <v>0</v>
      </c>
      <c r="BL282" s="17" t="s">
        <v>159</v>
      </c>
      <c r="BM282" s="142" t="s">
        <v>954</v>
      </c>
    </row>
    <row r="283" spans="2:65" s="1" customFormat="1" ht="16.5" customHeight="1" x14ac:dyDescent="0.2">
      <c r="B283" s="32"/>
      <c r="C283" s="131" t="s">
        <v>461</v>
      </c>
      <c r="D283" s="131" t="s">
        <v>154</v>
      </c>
      <c r="E283" s="132" t="s">
        <v>955</v>
      </c>
      <c r="F283" s="133" t="s">
        <v>956</v>
      </c>
      <c r="G283" s="134" t="s">
        <v>407</v>
      </c>
      <c r="H283" s="135">
        <v>1</v>
      </c>
      <c r="I283" s="136"/>
      <c r="J283" s="137">
        <f>ROUND(I283*H283,2)</f>
        <v>0</v>
      </c>
      <c r="K283" s="133" t="s">
        <v>19</v>
      </c>
      <c r="L283" s="32"/>
      <c r="M283" s="138" t="s">
        <v>19</v>
      </c>
      <c r="N283" s="139" t="s">
        <v>43</v>
      </c>
      <c r="P283" s="140">
        <f>O283*H283</f>
        <v>0</v>
      </c>
      <c r="Q283" s="140">
        <v>0</v>
      </c>
      <c r="R283" s="140">
        <f>Q283*H283</f>
        <v>0</v>
      </c>
      <c r="S283" s="140">
        <v>0</v>
      </c>
      <c r="T283" s="141">
        <f>S283*H283</f>
        <v>0</v>
      </c>
      <c r="AR283" s="142" t="s">
        <v>159</v>
      </c>
      <c r="AT283" s="142" t="s">
        <v>154</v>
      </c>
      <c r="AU283" s="142" t="s">
        <v>81</v>
      </c>
      <c r="AY283" s="17" t="s">
        <v>152</v>
      </c>
      <c r="BE283" s="143">
        <f>IF(N283="základní",J283,0)</f>
        <v>0</v>
      </c>
      <c r="BF283" s="143">
        <f>IF(N283="snížená",J283,0)</f>
        <v>0</v>
      </c>
      <c r="BG283" s="143">
        <f>IF(N283="zákl. přenesená",J283,0)</f>
        <v>0</v>
      </c>
      <c r="BH283" s="143">
        <f>IF(N283="sníž. přenesená",J283,0)</f>
        <v>0</v>
      </c>
      <c r="BI283" s="143">
        <f>IF(N283="nulová",J283,0)</f>
        <v>0</v>
      </c>
      <c r="BJ283" s="17" t="s">
        <v>79</v>
      </c>
      <c r="BK283" s="143">
        <f>ROUND(I283*H283,2)</f>
        <v>0</v>
      </c>
      <c r="BL283" s="17" t="s">
        <v>159</v>
      </c>
      <c r="BM283" s="142" t="s">
        <v>957</v>
      </c>
    </row>
    <row r="284" spans="2:65" s="11" customFormat="1" ht="22.9" customHeight="1" x14ac:dyDescent="0.2">
      <c r="B284" s="119"/>
      <c r="D284" s="120" t="s">
        <v>71</v>
      </c>
      <c r="E284" s="129" t="s">
        <v>427</v>
      </c>
      <c r="F284" s="129" t="s">
        <v>428</v>
      </c>
      <c r="I284" s="122"/>
      <c r="J284" s="130">
        <f>BK284</f>
        <v>0</v>
      </c>
      <c r="L284" s="119"/>
      <c r="M284" s="124"/>
      <c r="P284" s="125">
        <f>SUM(P285:P304)</f>
        <v>0</v>
      </c>
      <c r="R284" s="125">
        <f>SUM(R285:R304)</f>
        <v>0</v>
      </c>
      <c r="T284" s="126">
        <f>SUM(T285:T304)</f>
        <v>0</v>
      </c>
      <c r="AR284" s="120" t="s">
        <v>79</v>
      </c>
      <c r="AT284" s="127" t="s">
        <v>71</v>
      </c>
      <c r="AU284" s="127" t="s">
        <v>79</v>
      </c>
      <c r="AY284" s="120" t="s">
        <v>152</v>
      </c>
      <c r="BK284" s="128">
        <f>SUM(BK285:BK304)</f>
        <v>0</v>
      </c>
    </row>
    <row r="285" spans="2:65" s="1" customFormat="1" ht="24.2" customHeight="1" x14ac:dyDescent="0.2">
      <c r="B285" s="32"/>
      <c r="C285" s="131" t="s">
        <v>469</v>
      </c>
      <c r="D285" s="131" t="s">
        <v>154</v>
      </c>
      <c r="E285" s="132" t="s">
        <v>430</v>
      </c>
      <c r="F285" s="133" t="s">
        <v>431</v>
      </c>
      <c r="G285" s="134" t="s">
        <v>231</v>
      </c>
      <c r="H285" s="135">
        <v>51.179000000000002</v>
      </c>
      <c r="I285" s="136"/>
      <c r="J285" s="137">
        <f>ROUND(I285*H285,2)</f>
        <v>0</v>
      </c>
      <c r="K285" s="133" t="s">
        <v>158</v>
      </c>
      <c r="L285" s="32"/>
      <c r="M285" s="138" t="s">
        <v>19</v>
      </c>
      <c r="N285" s="139" t="s">
        <v>43</v>
      </c>
      <c r="P285" s="140">
        <f>O285*H285</f>
        <v>0</v>
      </c>
      <c r="Q285" s="140">
        <v>0</v>
      </c>
      <c r="R285" s="140">
        <f>Q285*H285</f>
        <v>0</v>
      </c>
      <c r="S285" s="140">
        <v>0</v>
      </c>
      <c r="T285" s="141">
        <f>S285*H285</f>
        <v>0</v>
      </c>
      <c r="AR285" s="142" t="s">
        <v>159</v>
      </c>
      <c r="AT285" s="142" t="s">
        <v>154</v>
      </c>
      <c r="AU285" s="142" t="s">
        <v>81</v>
      </c>
      <c r="AY285" s="17" t="s">
        <v>152</v>
      </c>
      <c r="BE285" s="143">
        <f>IF(N285="základní",J285,0)</f>
        <v>0</v>
      </c>
      <c r="BF285" s="143">
        <f>IF(N285="snížená",J285,0)</f>
        <v>0</v>
      </c>
      <c r="BG285" s="143">
        <f>IF(N285="zákl. přenesená",J285,0)</f>
        <v>0</v>
      </c>
      <c r="BH285" s="143">
        <f>IF(N285="sníž. přenesená",J285,0)</f>
        <v>0</v>
      </c>
      <c r="BI285" s="143">
        <f>IF(N285="nulová",J285,0)</f>
        <v>0</v>
      </c>
      <c r="BJ285" s="17" t="s">
        <v>79</v>
      </c>
      <c r="BK285" s="143">
        <f>ROUND(I285*H285,2)</f>
        <v>0</v>
      </c>
      <c r="BL285" s="17" t="s">
        <v>159</v>
      </c>
      <c r="BM285" s="142" t="s">
        <v>733</v>
      </c>
    </row>
    <row r="286" spans="2:65" s="1" customFormat="1" x14ac:dyDescent="0.2">
      <c r="B286" s="32"/>
      <c r="D286" s="144" t="s">
        <v>161</v>
      </c>
      <c r="F286" s="145" t="s">
        <v>433</v>
      </c>
      <c r="I286" s="146"/>
      <c r="L286" s="32"/>
      <c r="M286" s="147"/>
      <c r="T286" s="53"/>
      <c r="AT286" s="17" t="s">
        <v>161</v>
      </c>
      <c r="AU286" s="17" t="s">
        <v>81</v>
      </c>
    </row>
    <row r="287" spans="2:65" s="1" customFormat="1" ht="24.2" customHeight="1" x14ac:dyDescent="0.2">
      <c r="B287" s="32"/>
      <c r="C287" s="131" t="s">
        <v>478</v>
      </c>
      <c r="D287" s="131" t="s">
        <v>154</v>
      </c>
      <c r="E287" s="132" t="s">
        <v>435</v>
      </c>
      <c r="F287" s="133" t="s">
        <v>436</v>
      </c>
      <c r="G287" s="134" t="s">
        <v>231</v>
      </c>
      <c r="H287" s="135">
        <v>716.50599999999997</v>
      </c>
      <c r="I287" s="136"/>
      <c r="J287" s="137">
        <f>ROUND(I287*H287,2)</f>
        <v>0</v>
      </c>
      <c r="K287" s="133" t="s">
        <v>158</v>
      </c>
      <c r="L287" s="32"/>
      <c r="M287" s="138" t="s">
        <v>19</v>
      </c>
      <c r="N287" s="139" t="s">
        <v>43</v>
      </c>
      <c r="P287" s="140">
        <f>O287*H287</f>
        <v>0</v>
      </c>
      <c r="Q287" s="140">
        <v>0</v>
      </c>
      <c r="R287" s="140">
        <f>Q287*H287</f>
        <v>0</v>
      </c>
      <c r="S287" s="140">
        <v>0</v>
      </c>
      <c r="T287" s="141">
        <f>S287*H287</f>
        <v>0</v>
      </c>
      <c r="AR287" s="142" t="s">
        <v>159</v>
      </c>
      <c r="AT287" s="142" t="s">
        <v>154</v>
      </c>
      <c r="AU287" s="142" t="s">
        <v>81</v>
      </c>
      <c r="AY287" s="17" t="s">
        <v>152</v>
      </c>
      <c r="BE287" s="143">
        <f>IF(N287="základní",J287,0)</f>
        <v>0</v>
      </c>
      <c r="BF287" s="143">
        <f>IF(N287="snížená",J287,0)</f>
        <v>0</v>
      </c>
      <c r="BG287" s="143">
        <f>IF(N287="zákl. přenesená",J287,0)</f>
        <v>0</v>
      </c>
      <c r="BH287" s="143">
        <f>IF(N287="sníž. přenesená",J287,0)</f>
        <v>0</v>
      </c>
      <c r="BI287" s="143">
        <f>IF(N287="nulová",J287,0)</f>
        <v>0</v>
      </c>
      <c r="BJ287" s="17" t="s">
        <v>79</v>
      </c>
      <c r="BK287" s="143">
        <f>ROUND(I287*H287,2)</f>
        <v>0</v>
      </c>
      <c r="BL287" s="17" t="s">
        <v>159</v>
      </c>
      <c r="BM287" s="142" t="s">
        <v>734</v>
      </c>
    </row>
    <row r="288" spans="2:65" s="1" customFormat="1" x14ac:dyDescent="0.2">
      <c r="B288" s="32"/>
      <c r="D288" s="144" t="s">
        <v>161</v>
      </c>
      <c r="F288" s="145" t="s">
        <v>438</v>
      </c>
      <c r="I288" s="146"/>
      <c r="L288" s="32"/>
      <c r="M288" s="147"/>
      <c r="T288" s="53"/>
      <c r="AT288" s="17" t="s">
        <v>161</v>
      </c>
      <c r="AU288" s="17" t="s">
        <v>81</v>
      </c>
    </row>
    <row r="289" spans="2:65" s="13" customFormat="1" x14ac:dyDescent="0.2">
      <c r="B289" s="155"/>
      <c r="D289" s="149" t="s">
        <v>163</v>
      </c>
      <c r="E289" s="156" t="s">
        <v>19</v>
      </c>
      <c r="F289" s="157" t="s">
        <v>958</v>
      </c>
      <c r="H289" s="158">
        <v>716.50599999999997</v>
      </c>
      <c r="I289" s="159"/>
      <c r="L289" s="155"/>
      <c r="M289" s="160"/>
      <c r="T289" s="161"/>
      <c r="AT289" s="156" t="s">
        <v>163</v>
      </c>
      <c r="AU289" s="156" t="s">
        <v>81</v>
      </c>
      <c r="AV289" s="13" t="s">
        <v>81</v>
      </c>
      <c r="AW289" s="13" t="s">
        <v>33</v>
      </c>
      <c r="AX289" s="13" t="s">
        <v>79</v>
      </c>
      <c r="AY289" s="156" t="s">
        <v>152</v>
      </c>
    </row>
    <row r="290" spans="2:65" s="1" customFormat="1" ht="16.5" customHeight="1" x14ac:dyDescent="0.2">
      <c r="B290" s="32"/>
      <c r="C290" s="131" t="s">
        <v>485</v>
      </c>
      <c r="D290" s="131" t="s">
        <v>154</v>
      </c>
      <c r="E290" s="132" t="s">
        <v>441</v>
      </c>
      <c r="F290" s="133" t="s">
        <v>442</v>
      </c>
      <c r="G290" s="134" t="s">
        <v>231</v>
      </c>
      <c r="H290" s="135">
        <v>51.179000000000002</v>
      </c>
      <c r="I290" s="136"/>
      <c r="J290" s="137">
        <f>ROUND(I290*H290,2)</f>
        <v>0</v>
      </c>
      <c r="K290" s="133" t="s">
        <v>158</v>
      </c>
      <c r="L290" s="32"/>
      <c r="M290" s="138" t="s">
        <v>19</v>
      </c>
      <c r="N290" s="139" t="s">
        <v>43</v>
      </c>
      <c r="P290" s="140">
        <f>O290*H290</f>
        <v>0</v>
      </c>
      <c r="Q290" s="140">
        <v>0</v>
      </c>
      <c r="R290" s="140">
        <f>Q290*H290</f>
        <v>0</v>
      </c>
      <c r="S290" s="140">
        <v>0</v>
      </c>
      <c r="T290" s="141">
        <f>S290*H290</f>
        <v>0</v>
      </c>
      <c r="AR290" s="142" t="s">
        <v>159</v>
      </c>
      <c r="AT290" s="142" t="s">
        <v>154</v>
      </c>
      <c r="AU290" s="142" t="s">
        <v>81</v>
      </c>
      <c r="AY290" s="17" t="s">
        <v>152</v>
      </c>
      <c r="BE290" s="143">
        <f>IF(N290="základní",J290,0)</f>
        <v>0</v>
      </c>
      <c r="BF290" s="143">
        <f>IF(N290="snížená",J290,0)</f>
        <v>0</v>
      </c>
      <c r="BG290" s="143">
        <f>IF(N290="zákl. přenesená",J290,0)</f>
        <v>0</v>
      </c>
      <c r="BH290" s="143">
        <f>IF(N290="sníž. přenesená",J290,0)</f>
        <v>0</v>
      </c>
      <c r="BI290" s="143">
        <f>IF(N290="nulová",J290,0)</f>
        <v>0</v>
      </c>
      <c r="BJ290" s="17" t="s">
        <v>79</v>
      </c>
      <c r="BK290" s="143">
        <f>ROUND(I290*H290,2)</f>
        <v>0</v>
      </c>
      <c r="BL290" s="17" t="s">
        <v>159</v>
      </c>
      <c r="BM290" s="142" t="s">
        <v>736</v>
      </c>
    </row>
    <row r="291" spans="2:65" s="1" customFormat="1" x14ac:dyDescent="0.2">
      <c r="B291" s="32"/>
      <c r="D291" s="144" t="s">
        <v>161</v>
      </c>
      <c r="F291" s="145" t="s">
        <v>444</v>
      </c>
      <c r="I291" s="146"/>
      <c r="L291" s="32"/>
      <c r="M291" s="147"/>
      <c r="T291" s="53"/>
      <c r="AT291" s="17" t="s">
        <v>161</v>
      </c>
      <c r="AU291" s="17" t="s">
        <v>81</v>
      </c>
    </row>
    <row r="292" spans="2:65" s="1" customFormat="1" ht="24.2" customHeight="1" x14ac:dyDescent="0.2">
      <c r="B292" s="32"/>
      <c r="C292" s="131" t="s">
        <v>489</v>
      </c>
      <c r="D292" s="131" t="s">
        <v>154</v>
      </c>
      <c r="E292" s="132" t="s">
        <v>446</v>
      </c>
      <c r="F292" s="133" t="s">
        <v>447</v>
      </c>
      <c r="G292" s="134" t="s">
        <v>231</v>
      </c>
      <c r="H292" s="135">
        <v>18.193000000000001</v>
      </c>
      <c r="I292" s="136"/>
      <c r="J292" s="137">
        <f>ROUND(I292*H292,2)</f>
        <v>0</v>
      </c>
      <c r="K292" s="133" t="s">
        <v>158</v>
      </c>
      <c r="L292" s="32"/>
      <c r="M292" s="138" t="s">
        <v>19</v>
      </c>
      <c r="N292" s="139" t="s">
        <v>43</v>
      </c>
      <c r="P292" s="140">
        <f>O292*H292</f>
        <v>0</v>
      </c>
      <c r="Q292" s="140">
        <v>0</v>
      </c>
      <c r="R292" s="140">
        <f>Q292*H292</f>
        <v>0</v>
      </c>
      <c r="S292" s="140">
        <v>0</v>
      </c>
      <c r="T292" s="141">
        <f>S292*H292</f>
        <v>0</v>
      </c>
      <c r="AR292" s="142" t="s">
        <v>159</v>
      </c>
      <c r="AT292" s="142" t="s">
        <v>154</v>
      </c>
      <c r="AU292" s="142" t="s">
        <v>81</v>
      </c>
      <c r="AY292" s="17" t="s">
        <v>152</v>
      </c>
      <c r="BE292" s="143">
        <f>IF(N292="základní",J292,0)</f>
        <v>0</v>
      </c>
      <c r="BF292" s="143">
        <f>IF(N292="snížená",J292,0)</f>
        <v>0</v>
      </c>
      <c r="BG292" s="143">
        <f>IF(N292="zákl. přenesená",J292,0)</f>
        <v>0</v>
      </c>
      <c r="BH292" s="143">
        <f>IF(N292="sníž. přenesená",J292,0)</f>
        <v>0</v>
      </c>
      <c r="BI292" s="143">
        <f>IF(N292="nulová",J292,0)</f>
        <v>0</v>
      </c>
      <c r="BJ292" s="17" t="s">
        <v>79</v>
      </c>
      <c r="BK292" s="143">
        <f>ROUND(I292*H292,2)</f>
        <v>0</v>
      </c>
      <c r="BL292" s="17" t="s">
        <v>159</v>
      </c>
      <c r="BM292" s="142" t="s">
        <v>737</v>
      </c>
    </row>
    <row r="293" spans="2:65" s="1" customFormat="1" x14ac:dyDescent="0.2">
      <c r="B293" s="32"/>
      <c r="D293" s="144" t="s">
        <v>161</v>
      </c>
      <c r="F293" s="145" t="s">
        <v>449</v>
      </c>
      <c r="I293" s="146"/>
      <c r="L293" s="32"/>
      <c r="M293" s="147"/>
      <c r="T293" s="53"/>
      <c r="AT293" s="17" t="s">
        <v>161</v>
      </c>
      <c r="AU293" s="17" t="s">
        <v>81</v>
      </c>
    </row>
    <row r="294" spans="2:65" s="13" customFormat="1" x14ac:dyDescent="0.2">
      <c r="B294" s="155"/>
      <c r="D294" s="149" t="s">
        <v>163</v>
      </c>
      <c r="E294" s="156" t="s">
        <v>19</v>
      </c>
      <c r="F294" s="157" t="s">
        <v>959</v>
      </c>
      <c r="H294" s="158">
        <v>10.238</v>
      </c>
      <c r="I294" s="159"/>
      <c r="L294" s="155"/>
      <c r="M294" s="160"/>
      <c r="T294" s="161"/>
      <c r="AT294" s="156" t="s">
        <v>163</v>
      </c>
      <c r="AU294" s="156" t="s">
        <v>81</v>
      </c>
      <c r="AV294" s="13" t="s">
        <v>81</v>
      </c>
      <c r="AW294" s="13" t="s">
        <v>33</v>
      </c>
      <c r="AX294" s="13" t="s">
        <v>72</v>
      </c>
      <c r="AY294" s="156" t="s">
        <v>152</v>
      </c>
    </row>
    <row r="295" spans="2:65" s="13" customFormat="1" x14ac:dyDescent="0.2">
      <c r="B295" s="155"/>
      <c r="D295" s="149" t="s">
        <v>163</v>
      </c>
      <c r="E295" s="156" t="s">
        <v>19</v>
      </c>
      <c r="F295" s="157" t="s">
        <v>960</v>
      </c>
      <c r="H295" s="158">
        <v>7.9550000000000001</v>
      </c>
      <c r="I295" s="159"/>
      <c r="L295" s="155"/>
      <c r="M295" s="160"/>
      <c r="T295" s="161"/>
      <c r="AT295" s="156" t="s">
        <v>163</v>
      </c>
      <c r="AU295" s="156" t="s">
        <v>81</v>
      </c>
      <c r="AV295" s="13" t="s">
        <v>81</v>
      </c>
      <c r="AW295" s="13" t="s">
        <v>33</v>
      </c>
      <c r="AX295" s="13" t="s">
        <v>72</v>
      </c>
      <c r="AY295" s="156" t="s">
        <v>152</v>
      </c>
    </row>
    <row r="296" spans="2:65" s="14" customFormat="1" x14ac:dyDescent="0.2">
      <c r="B296" s="162"/>
      <c r="D296" s="149" t="s">
        <v>163</v>
      </c>
      <c r="E296" s="163" t="s">
        <v>19</v>
      </c>
      <c r="F296" s="164" t="s">
        <v>194</v>
      </c>
      <c r="H296" s="165">
        <v>18.193000000000001</v>
      </c>
      <c r="I296" s="166"/>
      <c r="L296" s="162"/>
      <c r="M296" s="167"/>
      <c r="T296" s="168"/>
      <c r="AT296" s="163" t="s">
        <v>163</v>
      </c>
      <c r="AU296" s="163" t="s">
        <v>81</v>
      </c>
      <c r="AV296" s="14" t="s">
        <v>159</v>
      </c>
      <c r="AW296" s="14" t="s">
        <v>33</v>
      </c>
      <c r="AX296" s="14" t="s">
        <v>79</v>
      </c>
      <c r="AY296" s="163" t="s">
        <v>152</v>
      </c>
    </row>
    <row r="297" spans="2:65" s="1" customFormat="1" ht="24.2" customHeight="1" x14ac:dyDescent="0.2">
      <c r="B297" s="32"/>
      <c r="C297" s="131" t="s">
        <v>496</v>
      </c>
      <c r="D297" s="131" t="s">
        <v>154</v>
      </c>
      <c r="E297" s="132" t="s">
        <v>457</v>
      </c>
      <c r="F297" s="133" t="s">
        <v>235</v>
      </c>
      <c r="G297" s="134" t="s">
        <v>231</v>
      </c>
      <c r="H297" s="135">
        <v>20.574999999999999</v>
      </c>
      <c r="I297" s="136"/>
      <c r="J297" s="137">
        <f>ROUND(I297*H297,2)</f>
        <v>0</v>
      </c>
      <c r="K297" s="133" t="s">
        <v>158</v>
      </c>
      <c r="L297" s="32"/>
      <c r="M297" s="138" t="s">
        <v>19</v>
      </c>
      <c r="N297" s="139" t="s">
        <v>43</v>
      </c>
      <c r="P297" s="140">
        <f>O297*H297</f>
        <v>0</v>
      </c>
      <c r="Q297" s="140">
        <v>0</v>
      </c>
      <c r="R297" s="140">
        <f>Q297*H297</f>
        <v>0</v>
      </c>
      <c r="S297" s="140">
        <v>0</v>
      </c>
      <c r="T297" s="141">
        <f>S297*H297</f>
        <v>0</v>
      </c>
      <c r="AR297" s="142" t="s">
        <v>159</v>
      </c>
      <c r="AT297" s="142" t="s">
        <v>154</v>
      </c>
      <c r="AU297" s="142" t="s">
        <v>81</v>
      </c>
      <c r="AY297" s="17" t="s">
        <v>152</v>
      </c>
      <c r="BE297" s="143">
        <f>IF(N297="základní",J297,0)</f>
        <v>0</v>
      </c>
      <c r="BF297" s="143">
        <f>IF(N297="snížená",J297,0)</f>
        <v>0</v>
      </c>
      <c r="BG297" s="143">
        <f>IF(N297="zákl. přenesená",J297,0)</f>
        <v>0</v>
      </c>
      <c r="BH297" s="143">
        <f>IF(N297="sníž. přenesená",J297,0)</f>
        <v>0</v>
      </c>
      <c r="BI297" s="143">
        <f>IF(N297="nulová",J297,0)</f>
        <v>0</v>
      </c>
      <c r="BJ297" s="17" t="s">
        <v>79</v>
      </c>
      <c r="BK297" s="143">
        <f>ROUND(I297*H297,2)</f>
        <v>0</v>
      </c>
      <c r="BL297" s="17" t="s">
        <v>159</v>
      </c>
      <c r="BM297" s="142" t="s">
        <v>740</v>
      </c>
    </row>
    <row r="298" spans="2:65" s="1" customFormat="1" x14ac:dyDescent="0.2">
      <c r="B298" s="32"/>
      <c r="D298" s="144" t="s">
        <v>161</v>
      </c>
      <c r="F298" s="145" t="s">
        <v>459</v>
      </c>
      <c r="I298" s="146"/>
      <c r="L298" s="32"/>
      <c r="M298" s="147"/>
      <c r="T298" s="53"/>
      <c r="AT298" s="17" t="s">
        <v>161</v>
      </c>
      <c r="AU298" s="17" t="s">
        <v>81</v>
      </c>
    </row>
    <row r="299" spans="2:65" s="13" customFormat="1" x14ac:dyDescent="0.2">
      <c r="B299" s="155"/>
      <c r="D299" s="149" t="s">
        <v>163</v>
      </c>
      <c r="E299" s="156" t="s">
        <v>19</v>
      </c>
      <c r="F299" s="157" t="s">
        <v>961</v>
      </c>
      <c r="H299" s="158">
        <v>9.1349999999999998</v>
      </c>
      <c r="I299" s="159"/>
      <c r="L299" s="155"/>
      <c r="M299" s="160"/>
      <c r="T299" s="161"/>
      <c r="AT299" s="156" t="s">
        <v>163</v>
      </c>
      <c r="AU299" s="156" t="s">
        <v>81</v>
      </c>
      <c r="AV299" s="13" t="s">
        <v>81</v>
      </c>
      <c r="AW299" s="13" t="s">
        <v>33</v>
      </c>
      <c r="AX299" s="13" t="s">
        <v>72</v>
      </c>
      <c r="AY299" s="156" t="s">
        <v>152</v>
      </c>
    </row>
    <row r="300" spans="2:65" s="13" customFormat="1" x14ac:dyDescent="0.2">
      <c r="B300" s="155"/>
      <c r="D300" s="149" t="s">
        <v>163</v>
      </c>
      <c r="E300" s="156" t="s">
        <v>19</v>
      </c>
      <c r="F300" s="157" t="s">
        <v>962</v>
      </c>
      <c r="H300" s="158">
        <v>11.44</v>
      </c>
      <c r="I300" s="159"/>
      <c r="L300" s="155"/>
      <c r="M300" s="160"/>
      <c r="T300" s="161"/>
      <c r="AT300" s="156" t="s">
        <v>163</v>
      </c>
      <c r="AU300" s="156" t="s">
        <v>81</v>
      </c>
      <c r="AV300" s="13" t="s">
        <v>81</v>
      </c>
      <c r="AW300" s="13" t="s">
        <v>33</v>
      </c>
      <c r="AX300" s="13" t="s">
        <v>72</v>
      </c>
      <c r="AY300" s="156" t="s">
        <v>152</v>
      </c>
    </row>
    <row r="301" spans="2:65" s="14" customFormat="1" x14ac:dyDescent="0.2">
      <c r="B301" s="162"/>
      <c r="D301" s="149" t="s">
        <v>163</v>
      </c>
      <c r="E301" s="163" t="s">
        <v>19</v>
      </c>
      <c r="F301" s="164" t="s">
        <v>194</v>
      </c>
      <c r="H301" s="165">
        <v>20.574999999999999</v>
      </c>
      <c r="I301" s="166"/>
      <c r="L301" s="162"/>
      <c r="M301" s="167"/>
      <c r="T301" s="168"/>
      <c r="AT301" s="163" t="s">
        <v>163</v>
      </c>
      <c r="AU301" s="163" t="s">
        <v>81</v>
      </c>
      <c r="AV301" s="14" t="s">
        <v>159</v>
      </c>
      <c r="AW301" s="14" t="s">
        <v>33</v>
      </c>
      <c r="AX301" s="14" t="s">
        <v>79</v>
      </c>
      <c r="AY301" s="163" t="s">
        <v>152</v>
      </c>
    </row>
    <row r="302" spans="2:65" s="1" customFormat="1" ht="24.2" customHeight="1" x14ac:dyDescent="0.2">
      <c r="B302" s="32"/>
      <c r="C302" s="131" t="s">
        <v>500</v>
      </c>
      <c r="D302" s="131" t="s">
        <v>154</v>
      </c>
      <c r="E302" s="132" t="s">
        <v>462</v>
      </c>
      <c r="F302" s="133" t="s">
        <v>463</v>
      </c>
      <c r="G302" s="134" t="s">
        <v>231</v>
      </c>
      <c r="H302" s="135">
        <v>12.371</v>
      </c>
      <c r="I302" s="136"/>
      <c r="J302" s="137">
        <f>ROUND(I302*H302,2)</f>
        <v>0</v>
      </c>
      <c r="K302" s="133" t="s">
        <v>158</v>
      </c>
      <c r="L302" s="32"/>
      <c r="M302" s="138" t="s">
        <v>19</v>
      </c>
      <c r="N302" s="139" t="s">
        <v>43</v>
      </c>
      <c r="P302" s="140">
        <f>O302*H302</f>
        <v>0</v>
      </c>
      <c r="Q302" s="140">
        <v>0</v>
      </c>
      <c r="R302" s="140">
        <f>Q302*H302</f>
        <v>0</v>
      </c>
      <c r="S302" s="140">
        <v>0</v>
      </c>
      <c r="T302" s="141">
        <f>S302*H302</f>
        <v>0</v>
      </c>
      <c r="AR302" s="142" t="s">
        <v>159</v>
      </c>
      <c r="AT302" s="142" t="s">
        <v>154</v>
      </c>
      <c r="AU302" s="142" t="s">
        <v>81</v>
      </c>
      <c r="AY302" s="17" t="s">
        <v>152</v>
      </c>
      <c r="BE302" s="143">
        <f>IF(N302="základní",J302,0)</f>
        <v>0</v>
      </c>
      <c r="BF302" s="143">
        <f>IF(N302="snížená",J302,0)</f>
        <v>0</v>
      </c>
      <c r="BG302" s="143">
        <f>IF(N302="zákl. přenesená",J302,0)</f>
        <v>0</v>
      </c>
      <c r="BH302" s="143">
        <f>IF(N302="sníž. přenesená",J302,0)</f>
        <v>0</v>
      </c>
      <c r="BI302" s="143">
        <f>IF(N302="nulová",J302,0)</f>
        <v>0</v>
      </c>
      <c r="BJ302" s="17" t="s">
        <v>79</v>
      </c>
      <c r="BK302" s="143">
        <f>ROUND(I302*H302,2)</f>
        <v>0</v>
      </c>
      <c r="BL302" s="17" t="s">
        <v>159</v>
      </c>
      <c r="BM302" s="142" t="s">
        <v>742</v>
      </c>
    </row>
    <row r="303" spans="2:65" s="1" customFormat="1" x14ac:dyDescent="0.2">
      <c r="B303" s="32"/>
      <c r="D303" s="144" t="s">
        <v>161</v>
      </c>
      <c r="F303" s="145" t="s">
        <v>465</v>
      </c>
      <c r="I303" s="146"/>
      <c r="L303" s="32"/>
      <c r="M303" s="147"/>
      <c r="T303" s="53"/>
      <c r="AT303" s="17" t="s">
        <v>161</v>
      </c>
      <c r="AU303" s="17" t="s">
        <v>81</v>
      </c>
    </row>
    <row r="304" spans="2:65" s="13" customFormat="1" x14ac:dyDescent="0.2">
      <c r="B304" s="155"/>
      <c r="D304" s="149" t="s">
        <v>163</v>
      </c>
      <c r="E304" s="156" t="s">
        <v>19</v>
      </c>
      <c r="F304" s="157" t="s">
        <v>963</v>
      </c>
      <c r="H304" s="158">
        <v>12.371</v>
      </c>
      <c r="I304" s="159"/>
      <c r="L304" s="155"/>
      <c r="M304" s="160"/>
      <c r="T304" s="161"/>
      <c r="AT304" s="156" t="s">
        <v>163</v>
      </c>
      <c r="AU304" s="156" t="s">
        <v>81</v>
      </c>
      <c r="AV304" s="13" t="s">
        <v>81</v>
      </c>
      <c r="AW304" s="13" t="s">
        <v>33</v>
      </c>
      <c r="AX304" s="13" t="s">
        <v>79</v>
      </c>
      <c r="AY304" s="156" t="s">
        <v>152</v>
      </c>
    </row>
    <row r="305" spans="2:65" s="11" customFormat="1" ht="22.9" customHeight="1" x14ac:dyDescent="0.2">
      <c r="B305" s="119"/>
      <c r="D305" s="120" t="s">
        <v>71</v>
      </c>
      <c r="E305" s="129" t="s">
        <v>467</v>
      </c>
      <c r="F305" s="129" t="s">
        <v>468</v>
      </c>
      <c r="I305" s="122"/>
      <c r="J305" s="130">
        <f>BK305</f>
        <v>0</v>
      </c>
      <c r="L305" s="119"/>
      <c r="M305" s="124"/>
      <c r="P305" s="125">
        <f>SUM(P306:P307)</f>
        <v>0</v>
      </c>
      <c r="R305" s="125">
        <f>SUM(R306:R307)</f>
        <v>0</v>
      </c>
      <c r="T305" s="126">
        <f>SUM(T306:T307)</f>
        <v>0</v>
      </c>
      <c r="AR305" s="120" t="s">
        <v>79</v>
      </c>
      <c r="AT305" s="127" t="s">
        <v>71</v>
      </c>
      <c r="AU305" s="127" t="s">
        <v>79</v>
      </c>
      <c r="AY305" s="120" t="s">
        <v>152</v>
      </c>
      <c r="BK305" s="128">
        <f>SUM(BK306:BK307)</f>
        <v>0</v>
      </c>
    </row>
    <row r="306" spans="2:65" s="1" customFormat="1" ht="24.2" customHeight="1" x14ac:dyDescent="0.2">
      <c r="B306" s="32"/>
      <c r="C306" s="131" t="s">
        <v>505</v>
      </c>
      <c r="D306" s="131" t="s">
        <v>154</v>
      </c>
      <c r="E306" s="132" t="s">
        <v>470</v>
      </c>
      <c r="F306" s="133" t="s">
        <v>471</v>
      </c>
      <c r="G306" s="134" t="s">
        <v>231</v>
      </c>
      <c r="H306" s="135">
        <v>133.90100000000001</v>
      </c>
      <c r="I306" s="136"/>
      <c r="J306" s="137">
        <f>ROUND(I306*H306,2)</f>
        <v>0</v>
      </c>
      <c r="K306" s="133" t="s">
        <v>158</v>
      </c>
      <c r="L306" s="32"/>
      <c r="M306" s="138" t="s">
        <v>19</v>
      </c>
      <c r="N306" s="139" t="s">
        <v>43</v>
      </c>
      <c r="P306" s="140">
        <f>O306*H306</f>
        <v>0</v>
      </c>
      <c r="Q306" s="140">
        <v>0</v>
      </c>
      <c r="R306" s="140">
        <f>Q306*H306</f>
        <v>0</v>
      </c>
      <c r="S306" s="140">
        <v>0</v>
      </c>
      <c r="T306" s="141">
        <f>S306*H306</f>
        <v>0</v>
      </c>
      <c r="AR306" s="142" t="s">
        <v>159</v>
      </c>
      <c r="AT306" s="142" t="s">
        <v>154</v>
      </c>
      <c r="AU306" s="142" t="s">
        <v>81</v>
      </c>
      <c r="AY306" s="17" t="s">
        <v>152</v>
      </c>
      <c r="BE306" s="143">
        <f>IF(N306="základní",J306,0)</f>
        <v>0</v>
      </c>
      <c r="BF306" s="143">
        <f>IF(N306="snížená",J306,0)</f>
        <v>0</v>
      </c>
      <c r="BG306" s="143">
        <f>IF(N306="zákl. přenesená",J306,0)</f>
        <v>0</v>
      </c>
      <c r="BH306" s="143">
        <f>IF(N306="sníž. přenesená",J306,0)</f>
        <v>0</v>
      </c>
      <c r="BI306" s="143">
        <f>IF(N306="nulová",J306,0)</f>
        <v>0</v>
      </c>
      <c r="BJ306" s="17" t="s">
        <v>79</v>
      </c>
      <c r="BK306" s="143">
        <f>ROUND(I306*H306,2)</f>
        <v>0</v>
      </c>
      <c r="BL306" s="17" t="s">
        <v>159</v>
      </c>
      <c r="BM306" s="142" t="s">
        <v>744</v>
      </c>
    </row>
    <row r="307" spans="2:65" s="1" customFormat="1" x14ac:dyDescent="0.2">
      <c r="B307" s="32"/>
      <c r="D307" s="144" t="s">
        <v>161</v>
      </c>
      <c r="F307" s="145" t="s">
        <v>473</v>
      </c>
      <c r="I307" s="146"/>
      <c r="L307" s="32"/>
      <c r="M307" s="147"/>
      <c r="T307" s="53"/>
      <c r="AT307" s="17" t="s">
        <v>161</v>
      </c>
      <c r="AU307" s="17" t="s">
        <v>81</v>
      </c>
    </row>
    <row r="308" spans="2:65" s="11" customFormat="1" ht="25.9" customHeight="1" x14ac:dyDescent="0.2">
      <c r="B308" s="119"/>
      <c r="D308" s="120" t="s">
        <v>71</v>
      </c>
      <c r="E308" s="121" t="s">
        <v>474</v>
      </c>
      <c r="F308" s="121" t="s">
        <v>475</v>
      </c>
      <c r="I308" s="122"/>
      <c r="J308" s="123">
        <f>BK308</f>
        <v>0</v>
      </c>
      <c r="L308" s="119"/>
      <c r="M308" s="124"/>
      <c r="P308" s="125">
        <f>P309+P317+P325</f>
        <v>0</v>
      </c>
      <c r="R308" s="125">
        <f>R309+R317+R325</f>
        <v>0</v>
      </c>
      <c r="T308" s="126">
        <f>T309+T317+T325</f>
        <v>0</v>
      </c>
      <c r="AR308" s="120" t="s">
        <v>183</v>
      </c>
      <c r="AT308" s="127" t="s">
        <v>71</v>
      </c>
      <c r="AU308" s="127" t="s">
        <v>72</v>
      </c>
      <c r="AY308" s="120" t="s">
        <v>152</v>
      </c>
      <c r="BK308" s="128">
        <f>BK309+BK317+BK325</f>
        <v>0</v>
      </c>
    </row>
    <row r="309" spans="2:65" s="11" customFormat="1" ht="22.9" customHeight="1" x14ac:dyDescent="0.2">
      <c r="B309" s="119"/>
      <c r="D309" s="120" t="s">
        <v>71</v>
      </c>
      <c r="E309" s="129" t="s">
        <v>476</v>
      </c>
      <c r="F309" s="129" t="s">
        <v>477</v>
      </c>
      <c r="I309" s="122"/>
      <c r="J309" s="130">
        <f>BK309</f>
        <v>0</v>
      </c>
      <c r="L309" s="119"/>
      <c r="M309" s="124"/>
      <c r="P309" s="125">
        <f>SUM(P310:P316)</f>
        <v>0</v>
      </c>
      <c r="R309" s="125">
        <f>SUM(R310:R316)</f>
        <v>0</v>
      </c>
      <c r="T309" s="126">
        <f>SUM(T310:T316)</f>
        <v>0</v>
      </c>
      <c r="AR309" s="120" t="s">
        <v>183</v>
      </c>
      <c r="AT309" s="127" t="s">
        <v>71</v>
      </c>
      <c r="AU309" s="127" t="s">
        <v>79</v>
      </c>
      <c r="AY309" s="120" t="s">
        <v>152</v>
      </c>
      <c r="BK309" s="128">
        <f>SUM(BK310:BK316)</f>
        <v>0</v>
      </c>
    </row>
    <row r="310" spans="2:65" s="1" customFormat="1" ht="16.5" customHeight="1" x14ac:dyDescent="0.2">
      <c r="B310" s="32"/>
      <c r="C310" s="131" t="s">
        <v>510</v>
      </c>
      <c r="D310" s="131" t="s">
        <v>154</v>
      </c>
      <c r="E310" s="132" t="s">
        <v>479</v>
      </c>
      <c r="F310" s="133" t="s">
        <v>480</v>
      </c>
      <c r="G310" s="134" t="s">
        <v>481</v>
      </c>
      <c r="H310" s="135">
        <v>10</v>
      </c>
      <c r="I310" s="136"/>
      <c r="J310" s="137">
        <f>ROUND(I310*H310,2)</f>
        <v>0</v>
      </c>
      <c r="K310" s="133" t="s">
        <v>19</v>
      </c>
      <c r="L310" s="32"/>
      <c r="M310" s="138" t="s">
        <v>19</v>
      </c>
      <c r="N310" s="139" t="s">
        <v>43</v>
      </c>
      <c r="P310" s="140">
        <f>O310*H310</f>
        <v>0</v>
      </c>
      <c r="Q310" s="140">
        <v>0</v>
      </c>
      <c r="R310" s="140">
        <f>Q310*H310</f>
        <v>0</v>
      </c>
      <c r="S310" s="140">
        <v>0</v>
      </c>
      <c r="T310" s="141">
        <f>S310*H310</f>
        <v>0</v>
      </c>
      <c r="AR310" s="142" t="s">
        <v>482</v>
      </c>
      <c r="AT310" s="142" t="s">
        <v>154</v>
      </c>
      <c r="AU310" s="142" t="s">
        <v>81</v>
      </c>
      <c r="AY310" s="17" t="s">
        <v>152</v>
      </c>
      <c r="BE310" s="143">
        <f>IF(N310="základní",J310,0)</f>
        <v>0</v>
      </c>
      <c r="BF310" s="143">
        <f>IF(N310="snížená",J310,0)</f>
        <v>0</v>
      </c>
      <c r="BG310" s="143">
        <f>IF(N310="zákl. přenesená",J310,0)</f>
        <v>0</v>
      </c>
      <c r="BH310" s="143">
        <f>IF(N310="sníž. přenesená",J310,0)</f>
        <v>0</v>
      </c>
      <c r="BI310" s="143">
        <f>IF(N310="nulová",J310,0)</f>
        <v>0</v>
      </c>
      <c r="BJ310" s="17" t="s">
        <v>79</v>
      </c>
      <c r="BK310" s="143">
        <f>ROUND(I310*H310,2)</f>
        <v>0</v>
      </c>
      <c r="BL310" s="17" t="s">
        <v>482</v>
      </c>
      <c r="BM310" s="142" t="s">
        <v>745</v>
      </c>
    </row>
    <row r="311" spans="2:65" s="12" customFormat="1" x14ac:dyDescent="0.2">
      <c r="B311" s="148"/>
      <c r="D311" s="149" t="s">
        <v>163</v>
      </c>
      <c r="E311" s="150" t="s">
        <v>19</v>
      </c>
      <c r="F311" s="151" t="s">
        <v>484</v>
      </c>
      <c r="H311" s="150" t="s">
        <v>19</v>
      </c>
      <c r="I311" s="152"/>
      <c r="L311" s="148"/>
      <c r="M311" s="153"/>
      <c r="T311" s="154"/>
      <c r="AT311" s="150" t="s">
        <v>163</v>
      </c>
      <c r="AU311" s="150" t="s">
        <v>81</v>
      </c>
      <c r="AV311" s="12" t="s">
        <v>79</v>
      </c>
      <c r="AW311" s="12" t="s">
        <v>33</v>
      </c>
      <c r="AX311" s="12" t="s">
        <v>72</v>
      </c>
      <c r="AY311" s="150" t="s">
        <v>152</v>
      </c>
    </row>
    <row r="312" spans="2:65" s="13" customFormat="1" x14ac:dyDescent="0.2">
      <c r="B312" s="155"/>
      <c r="D312" s="149" t="s">
        <v>163</v>
      </c>
      <c r="E312" s="156" t="s">
        <v>19</v>
      </c>
      <c r="F312" s="157" t="s">
        <v>219</v>
      </c>
      <c r="H312" s="158">
        <v>10</v>
      </c>
      <c r="I312" s="159"/>
      <c r="L312" s="155"/>
      <c r="M312" s="160"/>
      <c r="T312" s="161"/>
      <c r="AT312" s="156" t="s">
        <v>163</v>
      </c>
      <c r="AU312" s="156" t="s">
        <v>81</v>
      </c>
      <c r="AV312" s="13" t="s">
        <v>81</v>
      </c>
      <c r="AW312" s="13" t="s">
        <v>33</v>
      </c>
      <c r="AX312" s="13" t="s">
        <v>79</v>
      </c>
      <c r="AY312" s="156" t="s">
        <v>152</v>
      </c>
    </row>
    <row r="313" spans="2:65" s="1" customFormat="1" ht="16.5" customHeight="1" x14ac:dyDescent="0.2">
      <c r="B313" s="32"/>
      <c r="C313" s="131" t="s">
        <v>516</v>
      </c>
      <c r="D313" s="131" t="s">
        <v>154</v>
      </c>
      <c r="E313" s="132" t="s">
        <v>486</v>
      </c>
      <c r="F313" s="133" t="s">
        <v>487</v>
      </c>
      <c r="G313" s="134" t="s">
        <v>481</v>
      </c>
      <c r="H313" s="135">
        <v>10</v>
      </c>
      <c r="I313" s="136"/>
      <c r="J313" s="137">
        <f>ROUND(I313*H313,2)</f>
        <v>0</v>
      </c>
      <c r="K313" s="133" t="s">
        <v>19</v>
      </c>
      <c r="L313" s="32"/>
      <c r="M313" s="138" t="s">
        <v>19</v>
      </c>
      <c r="N313" s="139" t="s">
        <v>43</v>
      </c>
      <c r="P313" s="140">
        <f>O313*H313</f>
        <v>0</v>
      </c>
      <c r="Q313" s="140">
        <v>0</v>
      </c>
      <c r="R313" s="140">
        <f>Q313*H313</f>
        <v>0</v>
      </c>
      <c r="S313" s="140">
        <v>0</v>
      </c>
      <c r="T313" s="141">
        <f>S313*H313</f>
        <v>0</v>
      </c>
      <c r="AR313" s="142" t="s">
        <v>482</v>
      </c>
      <c r="AT313" s="142" t="s">
        <v>154</v>
      </c>
      <c r="AU313" s="142" t="s">
        <v>81</v>
      </c>
      <c r="AY313" s="17" t="s">
        <v>152</v>
      </c>
      <c r="BE313" s="143">
        <f>IF(N313="základní",J313,0)</f>
        <v>0</v>
      </c>
      <c r="BF313" s="143">
        <f>IF(N313="snížená",J313,0)</f>
        <v>0</v>
      </c>
      <c r="BG313" s="143">
        <f>IF(N313="zákl. přenesená",J313,0)</f>
        <v>0</v>
      </c>
      <c r="BH313" s="143">
        <f>IF(N313="sníž. přenesená",J313,0)</f>
        <v>0</v>
      </c>
      <c r="BI313" s="143">
        <f>IF(N313="nulová",J313,0)</f>
        <v>0</v>
      </c>
      <c r="BJ313" s="17" t="s">
        <v>79</v>
      </c>
      <c r="BK313" s="143">
        <f>ROUND(I313*H313,2)</f>
        <v>0</v>
      </c>
      <c r="BL313" s="17" t="s">
        <v>482</v>
      </c>
      <c r="BM313" s="142" t="s">
        <v>746</v>
      </c>
    </row>
    <row r="314" spans="2:65" s="1" customFormat="1" ht="16.5" customHeight="1" x14ac:dyDescent="0.2">
      <c r="B314" s="32"/>
      <c r="C314" s="131" t="s">
        <v>747</v>
      </c>
      <c r="D314" s="131" t="s">
        <v>154</v>
      </c>
      <c r="E314" s="132" t="s">
        <v>490</v>
      </c>
      <c r="F314" s="133" t="s">
        <v>491</v>
      </c>
      <c r="G314" s="134" t="s">
        <v>481</v>
      </c>
      <c r="H314" s="135">
        <v>10</v>
      </c>
      <c r="I314" s="136"/>
      <c r="J314" s="137">
        <f>ROUND(I314*H314,2)</f>
        <v>0</v>
      </c>
      <c r="K314" s="133" t="s">
        <v>19</v>
      </c>
      <c r="L314" s="32"/>
      <c r="M314" s="138" t="s">
        <v>19</v>
      </c>
      <c r="N314" s="139" t="s">
        <v>43</v>
      </c>
      <c r="P314" s="140">
        <f>O314*H314</f>
        <v>0</v>
      </c>
      <c r="Q314" s="140">
        <v>0</v>
      </c>
      <c r="R314" s="140">
        <f>Q314*H314</f>
        <v>0</v>
      </c>
      <c r="S314" s="140">
        <v>0</v>
      </c>
      <c r="T314" s="141">
        <f>S314*H314</f>
        <v>0</v>
      </c>
      <c r="AR314" s="142" t="s">
        <v>482</v>
      </c>
      <c r="AT314" s="142" t="s">
        <v>154</v>
      </c>
      <c r="AU314" s="142" t="s">
        <v>81</v>
      </c>
      <c r="AY314" s="17" t="s">
        <v>152</v>
      </c>
      <c r="BE314" s="143">
        <f>IF(N314="základní",J314,0)</f>
        <v>0</v>
      </c>
      <c r="BF314" s="143">
        <f>IF(N314="snížená",J314,0)</f>
        <v>0</v>
      </c>
      <c r="BG314" s="143">
        <f>IF(N314="zákl. přenesená",J314,0)</f>
        <v>0</v>
      </c>
      <c r="BH314" s="143">
        <f>IF(N314="sníž. přenesená",J314,0)</f>
        <v>0</v>
      </c>
      <c r="BI314" s="143">
        <f>IF(N314="nulová",J314,0)</f>
        <v>0</v>
      </c>
      <c r="BJ314" s="17" t="s">
        <v>79</v>
      </c>
      <c r="BK314" s="143">
        <f>ROUND(I314*H314,2)</f>
        <v>0</v>
      </c>
      <c r="BL314" s="17" t="s">
        <v>482</v>
      </c>
      <c r="BM314" s="142" t="s">
        <v>748</v>
      </c>
    </row>
    <row r="315" spans="2:65" s="12" customFormat="1" x14ac:dyDescent="0.2">
      <c r="B315" s="148"/>
      <c r="D315" s="149" t="s">
        <v>163</v>
      </c>
      <c r="E315" s="150" t="s">
        <v>19</v>
      </c>
      <c r="F315" s="151" t="s">
        <v>493</v>
      </c>
      <c r="H315" s="150" t="s">
        <v>19</v>
      </c>
      <c r="I315" s="152"/>
      <c r="L315" s="148"/>
      <c r="M315" s="153"/>
      <c r="T315" s="154"/>
      <c r="AT315" s="150" t="s">
        <v>163</v>
      </c>
      <c r="AU315" s="150" t="s">
        <v>81</v>
      </c>
      <c r="AV315" s="12" t="s">
        <v>79</v>
      </c>
      <c r="AW315" s="12" t="s">
        <v>33</v>
      </c>
      <c r="AX315" s="12" t="s">
        <v>72</v>
      </c>
      <c r="AY315" s="150" t="s">
        <v>152</v>
      </c>
    </row>
    <row r="316" spans="2:65" s="13" customFormat="1" x14ac:dyDescent="0.2">
      <c r="B316" s="155"/>
      <c r="D316" s="149" t="s">
        <v>163</v>
      </c>
      <c r="E316" s="156" t="s">
        <v>19</v>
      </c>
      <c r="F316" s="157" t="s">
        <v>219</v>
      </c>
      <c r="H316" s="158">
        <v>10</v>
      </c>
      <c r="I316" s="159"/>
      <c r="L316" s="155"/>
      <c r="M316" s="160"/>
      <c r="T316" s="161"/>
      <c r="AT316" s="156" t="s">
        <v>163</v>
      </c>
      <c r="AU316" s="156" t="s">
        <v>81</v>
      </c>
      <c r="AV316" s="13" t="s">
        <v>81</v>
      </c>
      <c r="AW316" s="13" t="s">
        <v>33</v>
      </c>
      <c r="AX316" s="13" t="s">
        <v>79</v>
      </c>
      <c r="AY316" s="156" t="s">
        <v>152</v>
      </c>
    </row>
    <row r="317" spans="2:65" s="11" customFormat="1" ht="22.9" customHeight="1" x14ac:dyDescent="0.2">
      <c r="B317" s="119"/>
      <c r="D317" s="120" t="s">
        <v>71</v>
      </c>
      <c r="E317" s="129" t="s">
        <v>494</v>
      </c>
      <c r="F317" s="129" t="s">
        <v>495</v>
      </c>
      <c r="I317" s="122"/>
      <c r="J317" s="130">
        <f>BK317</f>
        <v>0</v>
      </c>
      <c r="L317" s="119"/>
      <c r="M317" s="124"/>
      <c r="P317" s="125">
        <f>SUM(P318:P324)</f>
        <v>0</v>
      </c>
      <c r="R317" s="125">
        <f>SUM(R318:R324)</f>
        <v>0</v>
      </c>
      <c r="T317" s="126">
        <f>SUM(T318:T324)</f>
        <v>0</v>
      </c>
      <c r="AR317" s="120" t="s">
        <v>183</v>
      </c>
      <c r="AT317" s="127" t="s">
        <v>71</v>
      </c>
      <c r="AU317" s="127" t="s">
        <v>79</v>
      </c>
      <c r="AY317" s="120" t="s">
        <v>152</v>
      </c>
      <c r="BK317" s="128">
        <f>SUM(BK318:BK324)</f>
        <v>0</v>
      </c>
    </row>
    <row r="318" spans="2:65" s="1" customFormat="1" ht="16.5" customHeight="1" x14ac:dyDescent="0.2">
      <c r="B318" s="32"/>
      <c r="C318" s="131" t="s">
        <v>749</v>
      </c>
      <c r="D318" s="131" t="s">
        <v>154</v>
      </c>
      <c r="E318" s="132" t="s">
        <v>497</v>
      </c>
      <c r="F318" s="133" t="s">
        <v>498</v>
      </c>
      <c r="G318" s="134" t="s">
        <v>400</v>
      </c>
      <c r="H318" s="135">
        <v>1</v>
      </c>
      <c r="I318" s="136"/>
      <c r="J318" s="137">
        <f>ROUND(I318*H318,2)</f>
        <v>0</v>
      </c>
      <c r="K318" s="133" t="s">
        <v>19</v>
      </c>
      <c r="L318" s="32"/>
      <c r="M318" s="138" t="s">
        <v>19</v>
      </c>
      <c r="N318" s="139" t="s">
        <v>43</v>
      </c>
      <c r="P318" s="140">
        <f>O318*H318</f>
        <v>0</v>
      </c>
      <c r="Q318" s="140">
        <v>0</v>
      </c>
      <c r="R318" s="140">
        <f>Q318*H318</f>
        <v>0</v>
      </c>
      <c r="S318" s="140">
        <v>0</v>
      </c>
      <c r="T318" s="141">
        <f>S318*H318</f>
        <v>0</v>
      </c>
      <c r="AR318" s="142" t="s">
        <v>482</v>
      </c>
      <c r="AT318" s="142" t="s">
        <v>154</v>
      </c>
      <c r="AU318" s="142" t="s">
        <v>81</v>
      </c>
      <c r="AY318" s="17" t="s">
        <v>152</v>
      </c>
      <c r="BE318" s="143">
        <f>IF(N318="základní",J318,0)</f>
        <v>0</v>
      </c>
      <c r="BF318" s="143">
        <f>IF(N318="snížená",J318,0)</f>
        <v>0</v>
      </c>
      <c r="BG318" s="143">
        <f>IF(N318="zákl. přenesená",J318,0)</f>
        <v>0</v>
      </c>
      <c r="BH318" s="143">
        <f>IF(N318="sníž. přenesená",J318,0)</f>
        <v>0</v>
      </c>
      <c r="BI318" s="143">
        <f>IF(N318="nulová",J318,0)</f>
        <v>0</v>
      </c>
      <c r="BJ318" s="17" t="s">
        <v>79</v>
      </c>
      <c r="BK318" s="143">
        <f>ROUND(I318*H318,2)</f>
        <v>0</v>
      </c>
      <c r="BL318" s="17" t="s">
        <v>482</v>
      </c>
      <c r="BM318" s="142" t="s">
        <v>750</v>
      </c>
    </row>
    <row r="319" spans="2:65" s="1" customFormat="1" ht="16.5" customHeight="1" x14ac:dyDescent="0.2">
      <c r="B319" s="32"/>
      <c r="C319" s="131" t="s">
        <v>751</v>
      </c>
      <c r="D319" s="131" t="s">
        <v>154</v>
      </c>
      <c r="E319" s="132" t="s">
        <v>501</v>
      </c>
      <c r="F319" s="133" t="s">
        <v>502</v>
      </c>
      <c r="G319" s="134" t="s">
        <v>503</v>
      </c>
      <c r="H319" s="135">
        <v>1</v>
      </c>
      <c r="I319" s="136"/>
      <c r="J319" s="137">
        <f>ROUND(I319*H319,2)</f>
        <v>0</v>
      </c>
      <c r="K319" s="133" t="s">
        <v>19</v>
      </c>
      <c r="L319" s="32"/>
      <c r="M319" s="138" t="s">
        <v>19</v>
      </c>
      <c r="N319" s="139" t="s">
        <v>43</v>
      </c>
      <c r="P319" s="140">
        <f>O319*H319</f>
        <v>0</v>
      </c>
      <c r="Q319" s="140">
        <v>0</v>
      </c>
      <c r="R319" s="140">
        <f>Q319*H319</f>
        <v>0</v>
      </c>
      <c r="S319" s="140">
        <v>0</v>
      </c>
      <c r="T319" s="141">
        <f>S319*H319</f>
        <v>0</v>
      </c>
      <c r="AR319" s="142" t="s">
        <v>482</v>
      </c>
      <c r="AT319" s="142" t="s">
        <v>154</v>
      </c>
      <c r="AU319" s="142" t="s">
        <v>81</v>
      </c>
      <c r="AY319" s="17" t="s">
        <v>152</v>
      </c>
      <c r="BE319" s="143">
        <f>IF(N319="základní",J319,0)</f>
        <v>0</v>
      </c>
      <c r="BF319" s="143">
        <f>IF(N319="snížená",J319,0)</f>
        <v>0</v>
      </c>
      <c r="BG319" s="143">
        <f>IF(N319="zákl. přenesená",J319,0)</f>
        <v>0</v>
      </c>
      <c r="BH319" s="143">
        <f>IF(N319="sníž. přenesená",J319,0)</f>
        <v>0</v>
      </c>
      <c r="BI319" s="143">
        <f>IF(N319="nulová",J319,0)</f>
        <v>0</v>
      </c>
      <c r="BJ319" s="17" t="s">
        <v>79</v>
      </c>
      <c r="BK319" s="143">
        <f>ROUND(I319*H319,2)</f>
        <v>0</v>
      </c>
      <c r="BL319" s="17" t="s">
        <v>482</v>
      </c>
      <c r="BM319" s="142" t="s">
        <v>752</v>
      </c>
    </row>
    <row r="320" spans="2:65" s="13" customFormat="1" x14ac:dyDescent="0.2">
      <c r="B320" s="155"/>
      <c r="D320" s="149" t="s">
        <v>163</v>
      </c>
      <c r="E320" s="156" t="s">
        <v>19</v>
      </c>
      <c r="F320" s="157" t="s">
        <v>79</v>
      </c>
      <c r="H320" s="158">
        <v>1</v>
      </c>
      <c r="I320" s="159"/>
      <c r="L320" s="155"/>
      <c r="M320" s="160"/>
      <c r="T320" s="161"/>
      <c r="AT320" s="156" t="s">
        <v>163</v>
      </c>
      <c r="AU320" s="156" t="s">
        <v>81</v>
      </c>
      <c r="AV320" s="13" t="s">
        <v>81</v>
      </c>
      <c r="AW320" s="13" t="s">
        <v>33</v>
      </c>
      <c r="AX320" s="13" t="s">
        <v>79</v>
      </c>
      <c r="AY320" s="156" t="s">
        <v>152</v>
      </c>
    </row>
    <row r="321" spans="2:65" s="1" customFormat="1" ht="16.5" customHeight="1" x14ac:dyDescent="0.2">
      <c r="B321" s="32"/>
      <c r="C321" s="131" t="s">
        <v>753</v>
      </c>
      <c r="D321" s="131" t="s">
        <v>154</v>
      </c>
      <c r="E321" s="132" t="s">
        <v>506</v>
      </c>
      <c r="F321" s="133" t="s">
        <v>507</v>
      </c>
      <c r="G321" s="134" t="s">
        <v>503</v>
      </c>
      <c r="H321" s="135">
        <v>1</v>
      </c>
      <c r="I321" s="136"/>
      <c r="J321" s="137">
        <f>ROUND(I321*H321,2)</f>
        <v>0</v>
      </c>
      <c r="K321" s="133" t="s">
        <v>19</v>
      </c>
      <c r="L321" s="32"/>
      <c r="M321" s="138" t="s">
        <v>19</v>
      </c>
      <c r="N321" s="139" t="s">
        <v>43</v>
      </c>
      <c r="P321" s="140">
        <f>O321*H321</f>
        <v>0</v>
      </c>
      <c r="Q321" s="140">
        <v>0</v>
      </c>
      <c r="R321" s="140">
        <f>Q321*H321</f>
        <v>0</v>
      </c>
      <c r="S321" s="140">
        <v>0</v>
      </c>
      <c r="T321" s="141">
        <f>S321*H321</f>
        <v>0</v>
      </c>
      <c r="AR321" s="142" t="s">
        <v>482</v>
      </c>
      <c r="AT321" s="142" t="s">
        <v>154</v>
      </c>
      <c r="AU321" s="142" t="s">
        <v>81</v>
      </c>
      <c r="AY321" s="17" t="s">
        <v>152</v>
      </c>
      <c r="BE321" s="143">
        <f>IF(N321="základní",J321,0)</f>
        <v>0</v>
      </c>
      <c r="BF321" s="143">
        <f>IF(N321="snížená",J321,0)</f>
        <v>0</v>
      </c>
      <c r="BG321" s="143">
        <f>IF(N321="zákl. přenesená",J321,0)</f>
        <v>0</v>
      </c>
      <c r="BH321" s="143">
        <f>IF(N321="sníž. přenesená",J321,0)</f>
        <v>0</v>
      </c>
      <c r="BI321" s="143">
        <f>IF(N321="nulová",J321,0)</f>
        <v>0</v>
      </c>
      <c r="BJ321" s="17" t="s">
        <v>79</v>
      </c>
      <c r="BK321" s="143">
        <f>ROUND(I321*H321,2)</f>
        <v>0</v>
      </c>
      <c r="BL321" s="17" t="s">
        <v>482</v>
      </c>
      <c r="BM321" s="142" t="s">
        <v>754</v>
      </c>
    </row>
    <row r="322" spans="2:65" s="12" customFormat="1" x14ac:dyDescent="0.2">
      <c r="B322" s="148"/>
      <c r="D322" s="149" t="s">
        <v>163</v>
      </c>
      <c r="E322" s="150" t="s">
        <v>19</v>
      </c>
      <c r="F322" s="151" t="s">
        <v>509</v>
      </c>
      <c r="H322" s="150" t="s">
        <v>19</v>
      </c>
      <c r="I322" s="152"/>
      <c r="L322" s="148"/>
      <c r="M322" s="153"/>
      <c r="T322" s="154"/>
      <c r="AT322" s="150" t="s">
        <v>163</v>
      </c>
      <c r="AU322" s="150" t="s">
        <v>81</v>
      </c>
      <c r="AV322" s="12" t="s">
        <v>79</v>
      </c>
      <c r="AW322" s="12" t="s">
        <v>33</v>
      </c>
      <c r="AX322" s="12" t="s">
        <v>72</v>
      </c>
      <c r="AY322" s="150" t="s">
        <v>152</v>
      </c>
    </row>
    <row r="323" spans="2:65" s="13" customFormat="1" x14ac:dyDescent="0.2">
      <c r="B323" s="155"/>
      <c r="D323" s="149" t="s">
        <v>163</v>
      </c>
      <c r="E323" s="156" t="s">
        <v>19</v>
      </c>
      <c r="F323" s="157" t="s">
        <v>79</v>
      </c>
      <c r="H323" s="158">
        <v>1</v>
      </c>
      <c r="I323" s="159"/>
      <c r="L323" s="155"/>
      <c r="M323" s="160"/>
      <c r="T323" s="161"/>
      <c r="AT323" s="156" t="s">
        <v>163</v>
      </c>
      <c r="AU323" s="156" t="s">
        <v>81</v>
      </c>
      <c r="AV323" s="13" t="s">
        <v>81</v>
      </c>
      <c r="AW323" s="13" t="s">
        <v>33</v>
      </c>
      <c r="AX323" s="13" t="s">
        <v>79</v>
      </c>
      <c r="AY323" s="156" t="s">
        <v>152</v>
      </c>
    </row>
    <row r="324" spans="2:65" s="1" customFormat="1" ht="16.5" customHeight="1" x14ac:dyDescent="0.2">
      <c r="B324" s="32"/>
      <c r="C324" s="131" t="s">
        <v>755</v>
      </c>
      <c r="D324" s="131" t="s">
        <v>154</v>
      </c>
      <c r="E324" s="132" t="s">
        <v>511</v>
      </c>
      <c r="F324" s="133" t="s">
        <v>512</v>
      </c>
      <c r="G324" s="134" t="s">
        <v>407</v>
      </c>
      <c r="H324" s="135">
        <v>1</v>
      </c>
      <c r="I324" s="136"/>
      <c r="J324" s="137">
        <f>ROUND(I324*H324,2)</f>
        <v>0</v>
      </c>
      <c r="K324" s="133" t="s">
        <v>19</v>
      </c>
      <c r="L324" s="32"/>
      <c r="M324" s="138" t="s">
        <v>19</v>
      </c>
      <c r="N324" s="139" t="s">
        <v>43</v>
      </c>
      <c r="P324" s="140">
        <f>O324*H324</f>
        <v>0</v>
      </c>
      <c r="Q324" s="140">
        <v>0</v>
      </c>
      <c r="R324" s="140">
        <f>Q324*H324</f>
        <v>0</v>
      </c>
      <c r="S324" s="140">
        <v>0</v>
      </c>
      <c r="T324" s="141">
        <f>S324*H324</f>
        <v>0</v>
      </c>
      <c r="AR324" s="142" t="s">
        <v>482</v>
      </c>
      <c r="AT324" s="142" t="s">
        <v>154</v>
      </c>
      <c r="AU324" s="142" t="s">
        <v>81</v>
      </c>
      <c r="AY324" s="17" t="s">
        <v>152</v>
      </c>
      <c r="BE324" s="143">
        <f>IF(N324="základní",J324,0)</f>
        <v>0</v>
      </c>
      <c r="BF324" s="143">
        <f>IF(N324="snížená",J324,0)</f>
        <v>0</v>
      </c>
      <c r="BG324" s="143">
        <f>IF(N324="zákl. přenesená",J324,0)</f>
        <v>0</v>
      </c>
      <c r="BH324" s="143">
        <f>IF(N324="sníž. přenesená",J324,0)</f>
        <v>0</v>
      </c>
      <c r="BI324" s="143">
        <f>IF(N324="nulová",J324,0)</f>
        <v>0</v>
      </c>
      <c r="BJ324" s="17" t="s">
        <v>79</v>
      </c>
      <c r="BK324" s="143">
        <f>ROUND(I324*H324,2)</f>
        <v>0</v>
      </c>
      <c r="BL324" s="17" t="s">
        <v>482</v>
      </c>
      <c r="BM324" s="142" t="s">
        <v>756</v>
      </c>
    </row>
    <row r="325" spans="2:65" s="11" customFormat="1" ht="22.9" customHeight="1" x14ac:dyDescent="0.2">
      <c r="B325" s="119"/>
      <c r="D325" s="120" t="s">
        <v>71</v>
      </c>
      <c r="E325" s="129" t="s">
        <v>514</v>
      </c>
      <c r="F325" s="129" t="s">
        <v>515</v>
      </c>
      <c r="I325" s="122"/>
      <c r="J325" s="130">
        <f>BK325</f>
        <v>0</v>
      </c>
      <c r="L325" s="119"/>
      <c r="M325" s="124"/>
      <c r="P325" s="125">
        <f>P326</f>
        <v>0</v>
      </c>
      <c r="R325" s="125">
        <f>R326</f>
        <v>0</v>
      </c>
      <c r="T325" s="126">
        <f>T326</f>
        <v>0</v>
      </c>
      <c r="AR325" s="120" t="s">
        <v>183</v>
      </c>
      <c r="AT325" s="127" t="s">
        <v>71</v>
      </c>
      <c r="AU325" s="127" t="s">
        <v>79</v>
      </c>
      <c r="AY325" s="120" t="s">
        <v>152</v>
      </c>
      <c r="BK325" s="128">
        <f>BK326</f>
        <v>0</v>
      </c>
    </row>
    <row r="326" spans="2:65" s="1" customFormat="1" ht="16.5" customHeight="1" x14ac:dyDescent="0.2">
      <c r="B326" s="32"/>
      <c r="C326" s="131" t="s">
        <v>757</v>
      </c>
      <c r="D326" s="131" t="s">
        <v>154</v>
      </c>
      <c r="E326" s="132" t="s">
        <v>517</v>
      </c>
      <c r="F326" s="133" t="s">
        <v>518</v>
      </c>
      <c r="G326" s="134" t="s">
        <v>400</v>
      </c>
      <c r="H326" s="135">
        <v>2</v>
      </c>
      <c r="I326" s="136"/>
      <c r="J326" s="137">
        <f>ROUND(I326*H326,2)</f>
        <v>0</v>
      </c>
      <c r="K326" s="133" t="s">
        <v>19</v>
      </c>
      <c r="L326" s="32"/>
      <c r="M326" s="180" t="s">
        <v>19</v>
      </c>
      <c r="N326" s="181" t="s">
        <v>43</v>
      </c>
      <c r="O326" s="182"/>
      <c r="P326" s="183">
        <f>O326*H326</f>
        <v>0</v>
      </c>
      <c r="Q326" s="183">
        <v>0</v>
      </c>
      <c r="R326" s="183">
        <f>Q326*H326</f>
        <v>0</v>
      </c>
      <c r="S326" s="183">
        <v>0</v>
      </c>
      <c r="T326" s="184">
        <f>S326*H326</f>
        <v>0</v>
      </c>
      <c r="AR326" s="142" t="s">
        <v>482</v>
      </c>
      <c r="AT326" s="142" t="s">
        <v>154</v>
      </c>
      <c r="AU326" s="142" t="s">
        <v>81</v>
      </c>
      <c r="AY326" s="17" t="s">
        <v>152</v>
      </c>
      <c r="BE326" s="143">
        <f>IF(N326="základní",J326,0)</f>
        <v>0</v>
      </c>
      <c r="BF326" s="143">
        <f>IF(N326="snížená",J326,0)</f>
        <v>0</v>
      </c>
      <c r="BG326" s="143">
        <f>IF(N326="zákl. přenesená",J326,0)</f>
        <v>0</v>
      </c>
      <c r="BH326" s="143">
        <f>IF(N326="sníž. přenesená",J326,0)</f>
        <v>0</v>
      </c>
      <c r="BI326" s="143">
        <f>IF(N326="nulová",J326,0)</f>
        <v>0</v>
      </c>
      <c r="BJ326" s="17" t="s">
        <v>79</v>
      </c>
      <c r="BK326" s="143">
        <f>ROUND(I326*H326,2)</f>
        <v>0</v>
      </c>
      <c r="BL326" s="17" t="s">
        <v>482</v>
      </c>
      <c r="BM326" s="142" t="s">
        <v>758</v>
      </c>
    </row>
    <row r="327" spans="2:65" s="1" customFormat="1" ht="6.95" customHeight="1" x14ac:dyDescent="0.2">
      <c r="B327" s="41"/>
      <c r="C327" s="42"/>
      <c r="D327" s="42"/>
      <c r="E327" s="42"/>
      <c r="F327" s="42"/>
      <c r="G327" s="42"/>
      <c r="H327" s="42"/>
      <c r="I327" s="42"/>
      <c r="J327" s="42"/>
      <c r="K327" s="42"/>
      <c r="L327" s="32"/>
    </row>
  </sheetData>
  <sheetProtection algorithmName="SHA-512" hashValue="FpFhP3dz2gY1FvKF5PqdrYT3f10snksov4EvilkOd0JTi997hm1A96XqIiZWu9nYaT/s1K14qpa5VVyRmZrMDw==" saltValue="5BUH3NRy3v3E3kxuJ1q9fw==" spinCount="100000" sheet="1" objects="1" scenarios="1" formatColumns="0" formatRows="0" autoFilter="0"/>
  <autoFilter ref="C95:K326" xr:uid="{00000000-0009-0000-0000-000006000000}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hyperlinks>
    <hyperlink ref="F100" r:id="rId1" xr:uid="{00000000-0004-0000-0600-000000000000}"/>
    <hyperlink ref="F104" r:id="rId2" xr:uid="{00000000-0004-0000-0600-000001000000}"/>
    <hyperlink ref="F108" r:id="rId3" xr:uid="{00000000-0004-0000-0600-000002000000}"/>
    <hyperlink ref="F112" r:id="rId4" xr:uid="{00000000-0004-0000-0600-000003000000}"/>
    <hyperlink ref="F118" r:id="rId5" xr:uid="{00000000-0004-0000-0600-000004000000}"/>
    <hyperlink ref="F121" r:id="rId6" xr:uid="{00000000-0004-0000-0600-000005000000}"/>
    <hyperlink ref="F124" r:id="rId7" xr:uid="{00000000-0004-0000-0600-000006000000}"/>
    <hyperlink ref="F134" r:id="rId8" xr:uid="{00000000-0004-0000-0600-000007000000}"/>
    <hyperlink ref="F138" r:id="rId9" xr:uid="{00000000-0004-0000-0600-000008000000}"/>
    <hyperlink ref="F143" r:id="rId10" xr:uid="{00000000-0004-0000-0600-000009000000}"/>
    <hyperlink ref="F146" r:id="rId11" xr:uid="{00000000-0004-0000-0600-00000A000000}"/>
    <hyperlink ref="F148" r:id="rId12" xr:uid="{00000000-0004-0000-0600-00000B000000}"/>
    <hyperlink ref="F159" r:id="rId13" xr:uid="{00000000-0004-0000-0600-00000C000000}"/>
    <hyperlink ref="F162" r:id="rId14" xr:uid="{00000000-0004-0000-0600-00000D000000}"/>
    <hyperlink ref="F165" r:id="rId15" xr:uid="{00000000-0004-0000-0600-00000E000000}"/>
    <hyperlink ref="F173" r:id="rId16" xr:uid="{00000000-0004-0000-0600-00000F000000}"/>
    <hyperlink ref="F178" r:id="rId17" xr:uid="{00000000-0004-0000-0600-000010000000}"/>
    <hyperlink ref="F187" r:id="rId18" xr:uid="{00000000-0004-0000-0600-000011000000}"/>
    <hyperlink ref="F194" r:id="rId19" xr:uid="{00000000-0004-0000-0600-000012000000}"/>
    <hyperlink ref="F197" r:id="rId20" xr:uid="{00000000-0004-0000-0600-000013000000}"/>
    <hyperlink ref="F200" r:id="rId21" xr:uid="{00000000-0004-0000-0600-000014000000}"/>
    <hyperlink ref="F204" r:id="rId22" xr:uid="{00000000-0004-0000-0600-000015000000}"/>
    <hyperlink ref="F208" r:id="rId23" xr:uid="{00000000-0004-0000-0600-000016000000}"/>
    <hyperlink ref="F212" r:id="rId24" xr:uid="{00000000-0004-0000-0600-000017000000}"/>
    <hyperlink ref="F216" r:id="rId25" xr:uid="{00000000-0004-0000-0600-000018000000}"/>
    <hyperlink ref="F220" r:id="rId26" xr:uid="{00000000-0004-0000-0600-000019000000}"/>
    <hyperlink ref="F224" r:id="rId27" xr:uid="{00000000-0004-0000-0600-00001A000000}"/>
    <hyperlink ref="F228" r:id="rId28" xr:uid="{00000000-0004-0000-0600-00001B000000}"/>
    <hyperlink ref="F234" r:id="rId29" xr:uid="{00000000-0004-0000-0600-00001C000000}"/>
    <hyperlink ref="F242" r:id="rId30" xr:uid="{00000000-0004-0000-0600-00001D000000}"/>
    <hyperlink ref="F244" r:id="rId31" xr:uid="{00000000-0004-0000-0600-00001E000000}"/>
    <hyperlink ref="F246" r:id="rId32" xr:uid="{00000000-0004-0000-0600-00001F000000}"/>
    <hyperlink ref="F252" r:id="rId33" xr:uid="{00000000-0004-0000-0600-000020000000}"/>
    <hyperlink ref="F256" r:id="rId34" xr:uid="{00000000-0004-0000-0600-000021000000}"/>
    <hyperlink ref="F258" r:id="rId35" xr:uid="{00000000-0004-0000-0600-000022000000}"/>
    <hyperlink ref="F265" r:id="rId36" xr:uid="{00000000-0004-0000-0600-000023000000}"/>
    <hyperlink ref="F286" r:id="rId37" xr:uid="{00000000-0004-0000-0600-000024000000}"/>
    <hyperlink ref="F288" r:id="rId38" xr:uid="{00000000-0004-0000-0600-000025000000}"/>
    <hyperlink ref="F291" r:id="rId39" xr:uid="{00000000-0004-0000-0600-000026000000}"/>
    <hyperlink ref="F293" r:id="rId40" xr:uid="{00000000-0004-0000-0600-000027000000}"/>
    <hyperlink ref="F298" r:id="rId41" xr:uid="{00000000-0004-0000-0600-000028000000}"/>
    <hyperlink ref="F303" r:id="rId42" xr:uid="{00000000-0004-0000-0600-000029000000}"/>
    <hyperlink ref="F307" r:id="rId43" xr:uid="{00000000-0004-0000-0600-00002A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324"/>
  <sheetViews>
    <sheetView showGridLines="0" topLeftCell="A262" workbookViewId="0">
      <selection activeCell="I274" sqref="I274:I286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104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5" customHeight="1" x14ac:dyDescent="0.2">
      <c r="B4" s="20"/>
      <c r="D4" s="21" t="s">
        <v>117</v>
      </c>
      <c r="L4" s="20"/>
      <c r="M4" s="90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14" t="str">
        <f>'Rekapitulace stavby'!K6</f>
        <v>Polopodzemní kontejnery Kamenná - V. etapa</v>
      </c>
      <c r="F7" s="315"/>
      <c r="G7" s="315"/>
      <c r="H7" s="315"/>
      <c r="L7" s="20"/>
    </row>
    <row r="8" spans="2:46" ht="12" customHeight="1" x14ac:dyDescent="0.2">
      <c r="B8" s="20"/>
      <c r="D8" s="27" t="s">
        <v>118</v>
      </c>
      <c r="L8" s="20"/>
    </row>
    <row r="9" spans="2:46" s="1" customFormat="1" ht="16.5" customHeight="1" x14ac:dyDescent="0.2">
      <c r="B9" s="32"/>
      <c r="E9" s="314" t="s">
        <v>119</v>
      </c>
      <c r="F9" s="313"/>
      <c r="G9" s="313"/>
      <c r="H9" s="313"/>
      <c r="L9" s="32"/>
    </row>
    <row r="10" spans="2:46" s="1" customFormat="1" ht="12" customHeight="1" x14ac:dyDescent="0.2">
      <c r="B10" s="32"/>
      <c r="D10" s="27" t="s">
        <v>120</v>
      </c>
      <c r="L10" s="32"/>
    </row>
    <row r="11" spans="2:46" s="1" customFormat="1" ht="16.5" customHeight="1" x14ac:dyDescent="0.2">
      <c r="B11" s="32"/>
      <c r="E11" s="306" t="s">
        <v>964</v>
      </c>
      <c r="F11" s="313"/>
      <c r="G11" s="313"/>
      <c r="H11" s="313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20. 10. 2025</v>
      </c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25</v>
      </c>
      <c r="I16" s="27" t="s">
        <v>26</v>
      </c>
      <c r="J16" s="25" t="s">
        <v>19</v>
      </c>
      <c r="L16" s="32"/>
    </row>
    <row r="17" spans="2:12" s="1" customFormat="1" ht="18" customHeight="1" x14ac:dyDescent="0.2">
      <c r="B17" s="32"/>
      <c r="E17" s="25" t="s">
        <v>27</v>
      </c>
      <c r="I17" s="27" t="s">
        <v>28</v>
      </c>
      <c r="J17" s="25" t="s">
        <v>19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29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6" t="str">
        <f>'Rekapitulace stavby'!E14</f>
        <v>Vyplň údaj</v>
      </c>
      <c r="F20" s="298"/>
      <c r="G20" s="298"/>
      <c r="H20" s="298"/>
      <c r="I20" s="27" t="s">
        <v>28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31</v>
      </c>
      <c r="I22" s="27" t="s">
        <v>26</v>
      </c>
      <c r="J22" s="25" t="s">
        <v>19</v>
      </c>
      <c r="L22" s="32"/>
    </row>
    <row r="23" spans="2:12" s="1" customFormat="1" ht="18" customHeight="1" x14ac:dyDescent="0.2">
      <c r="B23" s="32"/>
      <c r="E23" s="25" t="s">
        <v>32</v>
      </c>
      <c r="I23" s="27" t="s">
        <v>28</v>
      </c>
      <c r="J23" s="25" t="s">
        <v>19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34</v>
      </c>
      <c r="I25" s="27" t="s">
        <v>26</v>
      </c>
      <c r="J25" s="25" t="s">
        <v>19</v>
      </c>
      <c r="L25" s="32"/>
    </row>
    <row r="26" spans="2:12" s="1" customFormat="1" ht="18" customHeight="1" x14ac:dyDescent="0.2">
      <c r="B26" s="32"/>
      <c r="E26" s="25" t="s">
        <v>35</v>
      </c>
      <c r="I26" s="27" t="s">
        <v>28</v>
      </c>
      <c r="J26" s="25" t="s">
        <v>19</v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36</v>
      </c>
      <c r="L28" s="32"/>
    </row>
    <row r="29" spans="2:12" s="7" customFormat="1" ht="16.5" customHeight="1" x14ac:dyDescent="0.2">
      <c r="B29" s="91"/>
      <c r="E29" s="302" t="s">
        <v>19</v>
      </c>
      <c r="F29" s="302"/>
      <c r="G29" s="302"/>
      <c r="H29" s="302"/>
      <c r="L29" s="91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 x14ac:dyDescent="0.2">
      <c r="B32" s="32"/>
      <c r="D32" s="92" t="s">
        <v>38</v>
      </c>
      <c r="J32" s="63">
        <f>ROUND(J97, 2)</f>
        <v>60000</v>
      </c>
      <c r="L32" s="32"/>
    </row>
    <row r="33" spans="2:12" s="1" customFormat="1" ht="6.95" customHeight="1" x14ac:dyDescent="0.2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 x14ac:dyDescent="0.2">
      <c r="B34" s="32"/>
      <c r="F34" s="35" t="s">
        <v>40</v>
      </c>
      <c r="I34" s="35" t="s">
        <v>39</v>
      </c>
      <c r="J34" s="35" t="s">
        <v>41</v>
      </c>
      <c r="L34" s="32"/>
    </row>
    <row r="35" spans="2:12" s="1" customFormat="1" ht="14.45" customHeight="1" x14ac:dyDescent="0.2">
      <c r="B35" s="32"/>
      <c r="D35" s="52" t="s">
        <v>42</v>
      </c>
      <c r="E35" s="27" t="s">
        <v>43</v>
      </c>
      <c r="F35" s="83">
        <f>ROUND((SUM(BE97:BE323)),  2)</f>
        <v>60000</v>
      </c>
      <c r="I35" s="93">
        <v>0.21</v>
      </c>
      <c r="J35" s="83">
        <f>ROUND(((SUM(BE97:BE323))*I35),  2)</f>
        <v>12600</v>
      </c>
      <c r="L35" s="32"/>
    </row>
    <row r="36" spans="2:12" s="1" customFormat="1" ht="14.45" customHeight="1" x14ac:dyDescent="0.2">
      <c r="B36" s="32"/>
      <c r="E36" s="27" t="s">
        <v>44</v>
      </c>
      <c r="F36" s="83">
        <f>ROUND((SUM(BF97:BF323)),  2)</f>
        <v>0</v>
      </c>
      <c r="I36" s="93">
        <v>0.12</v>
      </c>
      <c r="J36" s="83">
        <f>ROUND(((SUM(BF97:BF323))*I36),  2)</f>
        <v>0</v>
      </c>
      <c r="L36" s="32"/>
    </row>
    <row r="37" spans="2:12" s="1" customFormat="1" ht="14.45" hidden="1" customHeight="1" x14ac:dyDescent="0.2">
      <c r="B37" s="32"/>
      <c r="E37" s="27" t="s">
        <v>45</v>
      </c>
      <c r="F37" s="83">
        <f>ROUND((SUM(BG97:BG323)),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 x14ac:dyDescent="0.2">
      <c r="B38" s="32"/>
      <c r="E38" s="27" t="s">
        <v>46</v>
      </c>
      <c r="F38" s="83">
        <f>ROUND((SUM(BH97:BH323)),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 x14ac:dyDescent="0.2">
      <c r="B39" s="32"/>
      <c r="E39" s="27" t="s">
        <v>47</v>
      </c>
      <c r="F39" s="83">
        <f>ROUND((SUM(BI97:BI323)),  2)</f>
        <v>0</v>
      </c>
      <c r="I39" s="93">
        <v>0</v>
      </c>
      <c r="J39" s="83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4"/>
      <c r="D41" s="95" t="s">
        <v>48</v>
      </c>
      <c r="E41" s="54"/>
      <c r="F41" s="54"/>
      <c r="G41" s="96" t="s">
        <v>49</v>
      </c>
      <c r="H41" s="97" t="s">
        <v>50</v>
      </c>
      <c r="I41" s="54"/>
      <c r="J41" s="98">
        <f>SUM(J32:J39)</f>
        <v>72600</v>
      </c>
      <c r="K41" s="99"/>
      <c r="L41" s="32"/>
    </row>
    <row r="42" spans="2:12" s="1" customFormat="1" ht="14.45" customHeight="1" x14ac:dyDescent="0.2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 x14ac:dyDescent="0.2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 x14ac:dyDescent="0.2">
      <c r="B47" s="32"/>
      <c r="C47" s="21" t="s">
        <v>122</v>
      </c>
      <c r="L47" s="32"/>
    </row>
    <row r="48" spans="2:12" s="1" customFormat="1" ht="6.95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14" t="str">
        <f>E7</f>
        <v>Polopodzemní kontejnery Kamenná - V. etapa</v>
      </c>
      <c r="F50" s="315"/>
      <c r="G50" s="315"/>
      <c r="H50" s="315"/>
      <c r="L50" s="32"/>
    </row>
    <row r="51" spans="2:47" ht="12" customHeight="1" x14ac:dyDescent="0.2">
      <c r="B51" s="20"/>
      <c r="C51" s="27" t="s">
        <v>118</v>
      </c>
      <c r="L51" s="20"/>
    </row>
    <row r="52" spans="2:47" s="1" customFormat="1" ht="16.5" customHeight="1" x14ac:dyDescent="0.2">
      <c r="B52" s="32"/>
      <c r="E52" s="314" t="s">
        <v>119</v>
      </c>
      <c r="F52" s="313"/>
      <c r="G52" s="313"/>
      <c r="H52" s="313"/>
      <c r="L52" s="32"/>
    </row>
    <row r="53" spans="2:47" s="1" customFormat="1" ht="12" customHeight="1" x14ac:dyDescent="0.2">
      <c r="B53" s="32"/>
      <c r="C53" s="27" t="s">
        <v>120</v>
      </c>
      <c r="L53" s="32"/>
    </row>
    <row r="54" spans="2:47" s="1" customFormat="1" ht="16.5" customHeight="1" x14ac:dyDescent="0.2">
      <c r="B54" s="32"/>
      <c r="E54" s="306" t="str">
        <f>E11</f>
        <v>SO 1.7 - Lokalita 8</v>
      </c>
      <c r="F54" s="313"/>
      <c r="G54" s="313"/>
      <c r="H54" s="313"/>
      <c r="L54" s="32"/>
    </row>
    <row r="55" spans="2:47" s="1" customFormat="1" ht="6.95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>Chomutov</v>
      </c>
      <c r="I56" s="27" t="s">
        <v>23</v>
      </c>
      <c r="J56" s="49" t="str">
        <f>IF(J14="","",J14)</f>
        <v>20. 10. 2025</v>
      </c>
      <c r="L56" s="32"/>
    </row>
    <row r="57" spans="2:47" s="1" customFormat="1" ht="6.95" customHeight="1" x14ac:dyDescent="0.2">
      <c r="B57" s="32"/>
      <c r="L57" s="32"/>
    </row>
    <row r="58" spans="2:47" s="1" customFormat="1" ht="15.2" customHeight="1" x14ac:dyDescent="0.2">
      <c r="B58" s="32"/>
      <c r="C58" s="27" t="s">
        <v>25</v>
      </c>
      <c r="F58" s="25" t="str">
        <f>E17</f>
        <v>Statutární město Chomutov</v>
      </c>
      <c r="I58" s="27" t="s">
        <v>31</v>
      </c>
      <c r="J58" s="30" t="str">
        <f>E23</f>
        <v>KAP Atelier s.r.o.</v>
      </c>
      <c r="L58" s="32"/>
    </row>
    <row r="59" spans="2:47" s="1" customFormat="1" ht="15.2" customHeight="1" x14ac:dyDescent="0.2">
      <c r="B59" s="32"/>
      <c r="C59" s="27" t="s">
        <v>29</v>
      </c>
      <c r="F59" s="25" t="str">
        <f>IF(E20="","",E20)</f>
        <v>Vyplň údaj</v>
      </c>
      <c r="I59" s="27" t="s">
        <v>34</v>
      </c>
      <c r="J59" s="30" t="str">
        <f>E26</f>
        <v>NOKU s.r.o.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100" t="s">
        <v>123</v>
      </c>
      <c r="D61" s="94"/>
      <c r="E61" s="94"/>
      <c r="F61" s="94"/>
      <c r="G61" s="94"/>
      <c r="H61" s="94"/>
      <c r="I61" s="94"/>
      <c r="J61" s="101" t="s">
        <v>124</v>
      </c>
      <c r="K61" s="94"/>
      <c r="L61" s="32"/>
    </row>
    <row r="62" spans="2:47" s="1" customFormat="1" ht="10.35" customHeight="1" x14ac:dyDescent="0.2">
      <c r="B62" s="32"/>
      <c r="L62" s="32"/>
    </row>
    <row r="63" spans="2:47" s="1" customFormat="1" ht="22.9" customHeight="1" x14ac:dyDescent="0.2">
      <c r="B63" s="32"/>
      <c r="C63" s="102" t="s">
        <v>70</v>
      </c>
      <c r="J63" s="63">
        <f>J97</f>
        <v>60000</v>
      </c>
      <c r="L63" s="32"/>
      <c r="AU63" s="17" t="s">
        <v>125</v>
      </c>
    </row>
    <row r="64" spans="2:47" s="8" customFormat="1" ht="24.95" customHeight="1" x14ac:dyDescent="0.2">
      <c r="B64" s="103"/>
      <c r="D64" s="104" t="s">
        <v>126</v>
      </c>
      <c r="E64" s="105"/>
      <c r="F64" s="105"/>
      <c r="G64" s="105"/>
      <c r="H64" s="105"/>
      <c r="I64" s="105"/>
      <c r="J64" s="106">
        <f>J98</f>
        <v>60000</v>
      </c>
      <c r="L64" s="103"/>
    </row>
    <row r="65" spans="2:12" s="9" customFormat="1" ht="19.899999999999999" customHeight="1" x14ac:dyDescent="0.2">
      <c r="B65" s="107"/>
      <c r="D65" s="108" t="s">
        <v>127</v>
      </c>
      <c r="E65" s="109"/>
      <c r="F65" s="109"/>
      <c r="G65" s="109"/>
      <c r="H65" s="109"/>
      <c r="I65" s="109"/>
      <c r="J65" s="110">
        <f>J99</f>
        <v>0</v>
      </c>
      <c r="L65" s="107"/>
    </row>
    <row r="66" spans="2:12" s="9" customFormat="1" ht="19.899999999999999" customHeight="1" x14ac:dyDescent="0.2">
      <c r="B66" s="107"/>
      <c r="D66" s="108" t="s">
        <v>128</v>
      </c>
      <c r="E66" s="109"/>
      <c r="F66" s="109"/>
      <c r="G66" s="109"/>
      <c r="H66" s="109"/>
      <c r="I66" s="109"/>
      <c r="J66" s="110">
        <f>J186</f>
        <v>0</v>
      </c>
      <c r="L66" s="107"/>
    </row>
    <row r="67" spans="2:12" s="9" customFormat="1" ht="19.899999999999999" customHeight="1" x14ac:dyDescent="0.2">
      <c r="B67" s="107"/>
      <c r="D67" s="108" t="s">
        <v>965</v>
      </c>
      <c r="E67" s="109"/>
      <c r="F67" s="109"/>
      <c r="G67" s="109"/>
      <c r="H67" s="109"/>
      <c r="I67" s="109"/>
      <c r="J67" s="110">
        <f>J200</f>
        <v>0</v>
      </c>
      <c r="L67" s="107"/>
    </row>
    <row r="68" spans="2:12" s="9" customFormat="1" ht="19.899999999999999" customHeight="1" x14ac:dyDescent="0.2">
      <c r="B68" s="107"/>
      <c r="D68" s="108" t="s">
        <v>129</v>
      </c>
      <c r="E68" s="109"/>
      <c r="F68" s="109"/>
      <c r="G68" s="109"/>
      <c r="H68" s="109"/>
      <c r="I68" s="109"/>
      <c r="J68" s="110">
        <f>J208</f>
        <v>0</v>
      </c>
      <c r="L68" s="107"/>
    </row>
    <row r="69" spans="2:12" s="9" customFormat="1" ht="19.899999999999999" customHeight="1" x14ac:dyDescent="0.2">
      <c r="B69" s="107"/>
      <c r="D69" s="108" t="s">
        <v>130</v>
      </c>
      <c r="E69" s="109"/>
      <c r="F69" s="109"/>
      <c r="G69" s="109"/>
      <c r="H69" s="109"/>
      <c r="I69" s="109"/>
      <c r="J69" s="110">
        <f>J246</f>
        <v>60000</v>
      </c>
      <c r="L69" s="107"/>
    </row>
    <row r="70" spans="2:12" s="9" customFormat="1" ht="19.899999999999999" customHeight="1" x14ac:dyDescent="0.2">
      <c r="B70" s="107"/>
      <c r="D70" s="108" t="s">
        <v>131</v>
      </c>
      <c r="E70" s="109"/>
      <c r="F70" s="109"/>
      <c r="G70" s="109"/>
      <c r="H70" s="109"/>
      <c r="I70" s="109"/>
      <c r="J70" s="110">
        <f>J289</f>
        <v>0</v>
      </c>
      <c r="L70" s="107"/>
    </row>
    <row r="71" spans="2:12" s="9" customFormat="1" ht="19.899999999999999" customHeight="1" x14ac:dyDescent="0.2">
      <c r="B71" s="107"/>
      <c r="D71" s="108" t="s">
        <v>132</v>
      </c>
      <c r="E71" s="109"/>
      <c r="F71" s="109"/>
      <c r="G71" s="109"/>
      <c r="H71" s="109"/>
      <c r="I71" s="109"/>
      <c r="J71" s="110">
        <f>J302</f>
        <v>0</v>
      </c>
      <c r="L71" s="107"/>
    </row>
    <row r="72" spans="2:12" s="8" customFormat="1" ht="24.95" customHeight="1" x14ac:dyDescent="0.2">
      <c r="B72" s="103"/>
      <c r="D72" s="104" t="s">
        <v>133</v>
      </c>
      <c r="E72" s="105"/>
      <c r="F72" s="105"/>
      <c r="G72" s="105"/>
      <c r="H72" s="105"/>
      <c r="I72" s="105"/>
      <c r="J72" s="106">
        <f>J305</f>
        <v>0</v>
      </c>
      <c r="L72" s="103"/>
    </row>
    <row r="73" spans="2:12" s="9" customFormat="1" ht="19.899999999999999" customHeight="1" x14ac:dyDescent="0.2">
      <c r="B73" s="107"/>
      <c r="D73" s="108" t="s">
        <v>134</v>
      </c>
      <c r="E73" s="109"/>
      <c r="F73" s="109"/>
      <c r="G73" s="109"/>
      <c r="H73" s="109"/>
      <c r="I73" s="109"/>
      <c r="J73" s="110">
        <f>J306</f>
        <v>0</v>
      </c>
      <c r="L73" s="107"/>
    </row>
    <row r="74" spans="2:12" s="9" customFormat="1" ht="19.899999999999999" customHeight="1" x14ac:dyDescent="0.2">
      <c r="B74" s="107"/>
      <c r="D74" s="108" t="s">
        <v>135</v>
      </c>
      <c r="E74" s="109"/>
      <c r="F74" s="109"/>
      <c r="G74" s="109"/>
      <c r="H74" s="109"/>
      <c r="I74" s="109"/>
      <c r="J74" s="110">
        <f>J314</f>
        <v>0</v>
      </c>
      <c r="L74" s="107"/>
    </row>
    <row r="75" spans="2:12" s="9" customFormat="1" ht="19.899999999999999" customHeight="1" x14ac:dyDescent="0.2">
      <c r="B75" s="107"/>
      <c r="D75" s="108" t="s">
        <v>136</v>
      </c>
      <c r="E75" s="109"/>
      <c r="F75" s="109"/>
      <c r="G75" s="109"/>
      <c r="H75" s="109"/>
      <c r="I75" s="109"/>
      <c r="J75" s="110">
        <f>J322</f>
        <v>0</v>
      </c>
      <c r="L75" s="107"/>
    </row>
    <row r="76" spans="2:12" s="1" customFormat="1" ht="21.75" customHeight="1" x14ac:dyDescent="0.2">
      <c r="B76" s="32"/>
      <c r="L76" s="32"/>
    </row>
    <row r="77" spans="2:12" s="1" customFormat="1" ht="6.9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2"/>
    </row>
    <row r="81" spans="2:20" s="1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2"/>
    </row>
    <row r="82" spans="2:20" s="1" customFormat="1" ht="24.95" customHeight="1" x14ac:dyDescent="0.2">
      <c r="B82" s="32"/>
      <c r="C82" s="21" t="s">
        <v>137</v>
      </c>
      <c r="L82" s="32"/>
    </row>
    <row r="83" spans="2:20" s="1" customFormat="1" ht="6.95" customHeight="1" x14ac:dyDescent="0.2">
      <c r="B83" s="32"/>
      <c r="L83" s="32"/>
    </row>
    <row r="84" spans="2:20" s="1" customFormat="1" ht="12" customHeight="1" x14ac:dyDescent="0.2">
      <c r="B84" s="32"/>
      <c r="C84" s="27" t="s">
        <v>16</v>
      </c>
      <c r="L84" s="32"/>
    </row>
    <row r="85" spans="2:20" s="1" customFormat="1" ht="16.5" customHeight="1" x14ac:dyDescent="0.2">
      <c r="B85" s="32"/>
      <c r="E85" s="314" t="str">
        <f>E7</f>
        <v>Polopodzemní kontejnery Kamenná - V. etapa</v>
      </c>
      <c r="F85" s="315"/>
      <c r="G85" s="315"/>
      <c r="H85" s="315"/>
      <c r="L85" s="32"/>
    </row>
    <row r="86" spans="2:20" ht="12" customHeight="1" x14ac:dyDescent="0.2">
      <c r="B86" s="20"/>
      <c r="C86" s="27" t="s">
        <v>118</v>
      </c>
      <c r="L86" s="20"/>
    </row>
    <row r="87" spans="2:20" s="1" customFormat="1" ht="16.5" customHeight="1" x14ac:dyDescent="0.2">
      <c r="B87" s="32"/>
      <c r="E87" s="314" t="s">
        <v>119</v>
      </c>
      <c r="F87" s="313"/>
      <c r="G87" s="313"/>
      <c r="H87" s="313"/>
      <c r="L87" s="32"/>
    </row>
    <row r="88" spans="2:20" s="1" customFormat="1" ht="12" customHeight="1" x14ac:dyDescent="0.2">
      <c r="B88" s="32"/>
      <c r="C88" s="27" t="s">
        <v>120</v>
      </c>
      <c r="L88" s="32"/>
    </row>
    <row r="89" spans="2:20" s="1" customFormat="1" ht="16.5" customHeight="1" x14ac:dyDescent="0.2">
      <c r="B89" s="32"/>
      <c r="E89" s="306" t="str">
        <f>E11</f>
        <v>SO 1.7 - Lokalita 8</v>
      </c>
      <c r="F89" s="313"/>
      <c r="G89" s="313"/>
      <c r="H89" s="313"/>
      <c r="L89" s="32"/>
    </row>
    <row r="90" spans="2:20" s="1" customFormat="1" ht="6.95" customHeight="1" x14ac:dyDescent="0.2">
      <c r="B90" s="32"/>
      <c r="L90" s="32"/>
    </row>
    <row r="91" spans="2:20" s="1" customFormat="1" ht="12" customHeight="1" x14ac:dyDescent="0.2">
      <c r="B91" s="32"/>
      <c r="C91" s="27" t="s">
        <v>21</v>
      </c>
      <c r="F91" s="25" t="str">
        <f>F14</f>
        <v>Chomutov</v>
      </c>
      <c r="I91" s="27" t="s">
        <v>23</v>
      </c>
      <c r="J91" s="49" t="str">
        <f>IF(J14="","",J14)</f>
        <v>20. 10. 2025</v>
      </c>
      <c r="L91" s="32"/>
    </row>
    <row r="92" spans="2:20" s="1" customFormat="1" ht="6.95" customHeight="1" x14ac:dyDescent="0.2">
      <c r="B92" s="32"/>
      <c r="L92" s="32"/>
    </row>
    <row r="93" spans="2:20" s="1" customFormat="1" ht="15.2" customHeight="1" x14ac:dyDescent="0.2">
      <c r="B93" s="32"/>
      <c r="C93" s="27" t="s">
        <v>25</v>
      </c>
      <c r="F93" s="25" t="str">
        <f>E17</f>
        <v>Statutární město Chomutov</v>
      </c>
      <c r="I93" s="27" t="s">
        <v>31</v>
      </c>
      <c r="J93" s="30" t="str">
        <f>E23</f>
        <v>KAP Atelier s.r.o.</v>
      </c>
      <c r="L93" s="32"/>
    </row>
    <row r="94" spans="2:20" s="1" customFormat="1" ht="15.2" customHeight="1" x14ac:dyDescent="0.2">
      <c r="B94" s="32"/>
      <c r="C94" s="27" t="s">
        <v>29</v>
      </c>
      <c r="F94" s="25" t="str">
        <f>IF(E20="","",E20)</f>
        <v>Vyplň údaj</v>
      </c>
      <c r="I94" s="27" t="s">
        <v>34</v>
      </c>
      <c r="J94" s="30" t="str">
        <f>E26</f>
        <v>NOKU s.r.o.</v>
      </c>
      <c r="L94" s="32"/>
    </row>
    <row r="95" spans="2:20" s="1" customFormat="1" ht="10.35" customHeight="1" x14ac:dyDescent="0.2">
      <c r="B95" s="32"/>
      <c r="L95" s="32"/>
    </row>
    <row r="96" spans="2:20" s="10" customFormat="1" ht="29.25" customHeight="1" x14ac:dyDescent="0.2">
      <c r="B96" s="111"/>
      <c r="C96" s="112" t="s">
        <v>138</v>
      </c>
      <c r="D96" s="113" t="s">
        <v>57</v>
      </c>
      <c r="E96" s="113" t="s">
        <v>53</v>
      </c>
      <c r="F96" s="113" t="s">
        <v>54</v>
      </c>
      <c r="G96" s="113" t="s">
        <v>139</v>
      </c>
      <c r="H96" s="113" t="s">
        <v>140</v>
      </c>
      <c r="I96" s="113" t="s">
        <v>141</v>
      </c>
      <c r="J96" s="113" t="s">
        <v>124</v>
      </c>
      <c r="K96" s="114" t="s">
        <v>142</v>
      </c>
      <c r="L96" s="111"/>
      <c r="M96" s="56" t="s">
        <v>19</v>
      </c>
      <c r="N96" s="57" t="s">
        <v>42</v>
      </c>
      <c r="O96" s="57" t="s">
        <v>143</v>
      </c>
      <c r="P96" s="57" t="s">
        <v>144</v>
      </c>
      <c r="Q96" s="57" t="s">
        <v>145</v>
      </c>
      <c r="R96" s="57" t="s">
        <v>146</v>
      </c>
      <c r="S96" s="57" t="s">
        <v>147</v>
      </c>
      <c r="T96" s="58" t="s">
        <v>148</v>
      </c>
    </row>
    <row r="97" spans="2:65" s="1" customFormat="1" ht="22.9" customHeight="1" x14ac:dyDescent="0.25">
      <c r="B97" s="32"/>
      <c r="C97" s="61" t="s">
        <v>149</v>
      </c>
      <c r="J97" s="115">
        <f>BK97</f>
        <v>60000</v>
      </c>
      <c r="L97" s="32"/>
      <c r="M97" s="59"/>
      <c r="N97" s="50"/>
      <c r="O97" s="50"/>
      <c r="P97" s="116">
        <f>P98+P305</f>
        <v>0</v>
      </c>
      <c r="Q97" s="50"/>
      <c r="R97" s="116">
        <f>R98+R305</f>
        <v>192.52533247</v>
      </c>
      <c r="S97" s="50"/>
      <c r="T97" s="117">
        <f>T98+T305</f>
        <v>10.164</v>
      </c>
      <c r="AT97" s="17" t="s">
        <v>71</v>
      </c>
      <c r="AU97" s="17" t="s">
        <v>125</v>
      </c>
      <c r="BK97" s="118">
        <f>BK98+BK305</f>
        <v>60000</v>
      </c>
    </row>
    <row r="98" spans="2:65" s="11" customFormat="1" ht="25.9" customHeight="1" x14ac:dyDescent="0.2">
      <c r="B98" s="119"/>
      <c r="D98" s="120" t="s">
        <v>71</v>
      </c>
      <c r="E98" s="121" t="s">
        <v>150</v>
      </c>
      <c r="F98" s="121" t="s">
        <v>151</v>
      </c>
      <c r="I98" s="122"/>
      <c r="J98" s="123">
        <f>BK98</f>
        <v>60000</v>
      </c>
      <c r="L98" s="119"/>
      <c r="M98" s="124"/>
      <c r="P98" s="125">
        <f>P99+P186+P200+P208+P246+P289+P302</f>
        <v>0</v>
      </c>
      <c r="R98" s="125">
        <f>R99+R186+R200+R208+R246+R289+R302</f>
        <v>192.52533247</v>
      </c>
      <c r="T98" s="126">
        <f>T99+T186+T200+T208+T246+T289+T302</f>
        <v>10.164</v>
      </c>
      <c r="AR98" s="120" t="s">
        <v>79</v>
      </c>
      <c r="AT98" s="127" t="s">
        <v>71</v>
      </c>
      <c r="AU98" s="127" t="s">
        <v>72</v>
      </c>
      <c r="AY98" s="120" t="s">
        <v>152</v>
      </c>
      <c r="BK98" s="128">
        <f>BK99+BK186+BK200+BK208+BK246+BK289+BK302</f>
        <v>60000</v>
      </c>
    </row>
    <row r="99" spans="2:65" s="11" customFormat="1" ht="22.9" customHeight="1" x14ac:dyDescent="0.2">
      <c r="B99" s="119"/>
      <c r="D99" s="120" t="s">
        <v>71</v>
      </c>
      <c r="E99" s="129" t="s">
        <v>79</v>
      </c>
      <c r="F99" s="129" t="s">
        <v>153</v>
      </c>
      <c r="I99" s="122"/>
      <c r="J99" s="130">
        <f>BK99</f>
        <v>0</v>
      </c>
      <c r="L99" s="119"/>
      <c r="M99" s="124"/>
      <c r="P99" s="125">
        <f>SUM(P100:P185)</f>
        <v>0</v>
      </c>
      <c r="R99" s="125">
        <f>SUM(R100:R185)</f>
        <v>63.000360000000001</v>
      </c>
      <c r="T99" s="126">
        <f>SUM(T100:T185)</f>
        <v>10.164</v>
      </c>
      <c r="AR99" s="120" t="s">
        <v>79</v>
      </c>
      <c r="AT99" s="127" t="s">
        <v>71</v>
      </c>
      <c r="AU99" s="127" t="s">
        <v>79</v>
      </c>
      <c r="AY99" s="120" t="s">
        <v>152</v>
      </c>
      <c r="BK99" s="128">
        <f>SUM(BK100:BK185)</f>
        <v>0</v>
      </c>
    </row>
    <row r="100" spans="2:65" s="1" customFormat="1" ht="24.2" customHeight="1" x14ac:dyDescent="0.2">
      <c r="B100" s="32"/>
      <c r="C100" s="131" t="s">
        <v>79</v>
      </c>
      <c r="D100" s="131" t="s">
        <v>154</v>
      </c>
      <c r="E100" s="132" t="s">
        <v>171</v>
      </c>
      <c r="F100" s="133" t="s">
        <v>172</v>
      </c>
      <c r="G100" s="134" t="s">
        <v>157</v>
      </c>
      <c r="H100" s="135">
        <v>14</v>
      </c>
      <c r="I100" s="136"/>
      <c r="J100" s="137">
        <f>ROUND(I100*H100,2)</f>
        <v>0</v>
      </c>
      <c r="K100" s="133" t="s">
        <v>158</v>
      </c>
      <c r="L100" s="32"/>
      <c r="M100" s="138" t="s">
        <v>19</v>
      </c>
      <c r="N100" s="139" t="s">
        <v>43</v>
      </c>
      <c r="P100" s="140">
        <f>O100*H100</f>
        <v>0</v>
      </c>
      <c r="Q100" s="140">
        <v>0</v>
      </c>
      <c r="R100" s="140">
        <f>Q100*H100</f>
        <v>0</v>
      </c>
      <c r="S100" s="140">
        <v>0.316</v>
      </c>
      <c r="T100" s="141">
        <f>S100*H100</f>
        <v>4.4240000000000004</v>
      </c>
      <c r="AR100" s="142" t="s">
        <v>159</v>
      </c>
      <c r="AT100" s="142" t="s">
        <v>154</v>
      </c>
      <c r="AU100" s="142" t="s">
        <v>81</v>
      </c>
      <c r="AY100" s="17" t="s">
        <v>152</v>
      </c>
      <c r="BE100" s="143">
        <f>IF(N100="základní",J100,0)</f>
        <v>0</v>
      </c>
      <c r="BF100" s="143">
        <f>IF(N100="snížená",J100,0)</f>
        <v>0</v>
      </c>
      <c r="BG100" s="143">
        <f>IF(N100="zákl. přenesená",J100,0)</f>
        <v>0</v>
      </c>
      <c r="BH100" s="143">
        <f>IF(N100="sníž. přenesená",J100,0)</f>
        <v>0</v>
      </c>
      <c r="BI100" s="143">
        <f>IF(N100="nulová",J100,0)</f>
        <v>0</v>
      </c>
      <c r="BJ100" s="17" t="s">
        <v>79</v>
      </c>
      <c r="BK100" s="143">
        <f>ROUND(I100*H100,2)</f>
        <v>0</v>
      </c>
      <c r="BL100" s="17" t="s">
        <v>159</v>
      </c>
      <c r="BM100" s="142" t="s">
        <v>521</v>
      </c>
    </row>
    <row r="101" spans="2:65" s="1" customFormat="1" x14ac:dyDescent="0.2">
      <c r="B101" s="32"/>
      <c r="D101" s="144" t="s">
        <v>161</v>
      </c>
      <c r="F101" s="145" t="s">
        <v>174</v>
      </c>
      <c r="I101" s="146"/>
      <c r="L101" s="32"/>
      <c r="M101" s="147"/>
      <c r="T101" s="53"/>
      <c r="AT101" s="17" t="s">
        <v>161</v>
      </c>
      <c r="AU101" s="17" t="s">
        <v>81</v>
      </c>
    </row>
    <row r="102" spans="2:65" s="12" customFormat="1" x14ac:dyDescent="0.2">
      <c r="B102" s="148"/>
      <c r="D102" s="149" t="s">
        <v>163</v>
      </c>
      <c r="E102" s="150" t="s">
        <v>19</v>
      </c>
      <c r="F102" s="151" t="s">
        <v>175</v>
      </c>
      <c r="H102" s="150" t="s">
        <v>19</v>
      </c>
      <c r="I102" s="152"/>
      <c r="L102" s="148"/>
      <c r="M102" s="153"/>
      <c r="T102" s="154"/>
      <c r="AT102" s="150" t="s">
        <v>163</v>
      </c>
      <c r="AU102" s="150" t="s">
        <v>81</v>
      </c>
      <c r="AV102" s="12" t="s">
        <v>79</v>
      </c>
      <c r="AW102" s="12" t="s">
        <v>33</v>
      </c>
      <c r="AX102" s="12" t="s">
        <v>72</v>
      </c>
      <c r="AY102" s="150" t="s">
        <v>152</v>
      </c>
    </row>
    <row r="103" spans="2:65" s="13" customFormat="1" x14ac:dyDescent="0.2">
      <c r="B103" s="155"/>
      <c r="D103" s="149" t="s">
        <v>163</v>
      </c>
      <c r="E103" s="156" t="s">
        <v>19</v>
      </c>
      <c r="F103" s="157" t="s">
        <v>966</v>
      </c>
      <c r="H103" s="158">
        <v>14</v>
      </c>
      <c r="I103" s="159"/>
      <c r="L103" s="155"/>
      <c r="M103" s="160"/>
      <c r="T103" s="161"/>
      <c r="AT103" s="156" t="s">
        <v>163</v>
      </c>
      <c r="AU103" s="156" t="s">
        <v>81</v>
      </c>
      <c r="AV103" s="13" t="s">
        <v>81</v>
      </c>
      <c r="AW103" s="13" t="s">
        <v>33</v>
      </c>
      <c r="AX103" s="13" t="s">
        <v>79</v>
      </c>
      <c r="AY103" s="156" t="s">
        <v>152</v>
      </c>
    </row>
    <row r="104" spans="2:65" s="1" customFormat="1" ht="24.2" customHeight="1" x14ac:dyDescent="0.2">
      <c r="B104" s="32"/>
      <c r="C104" s="131" t="s">
        <v>81</v>
      </c>
      <c r="D104" s="131" t="s">
        <v>154</v>
      </c>
      <c r="E104" s="132" t="s">
        <v>177</v>
      </c>
      <c r="F104" s="133" t="s">
        <v>178</v>
      </c>
      <c r="G104" s="134" t="s">
        <v>179</v>
      </c>
      <c r="H104" s="135">
        <v>28</v>
      </c>
      <c r="I104" s="136"/>
      <c r="J104" s="137">
        <f>ROUND(I104*H104,2)</f>
        <v>0</v>
      </c>
      <c r="K104" s="133" t="s">
        <v>158</v>
      </c>
      <c r="L104" s="32"/>
      <c r="M104" s="138" t="s">
        <v>19</v>
      </c>
      <c r="N104" s="139" t="s">
        <v>43</v>
      </c>
      <c r="P104" s="140">
        <f>O104*H104</f>
        <v>0</v>
      </c>
      <c r="Q104" s="140">
        <v>0</v>
      </c>
      <c r="R104" s="140">
        <f>Q104*H104</f>
        <v>0</v>
      </c>
      <c r="S104" s="140">
        <v>0.20499999999999999</v>
      </c>
      <c r="T104" s="141">
        <f>S104*H104</f>
        <v>5.7399999999999993</v>
      </c>
      <c r="AR104" s="142" t="s">
        <v>159</v>
      </c>
      <c r="AT104" s="142" t="s">
        <v>154</v>
      </c>
      <c r="AU104" s="142" t="s">
        <v>81</v>
      </c>
      <c r="AY104" s="17" t="s">
        <v>152</v>
      </c>
      <c r="BE104" s="143">
        <f>IF(N104="základní",J104,0)</f>
        <v>0</v>
      </c>
      <c r="BF104" s="143">
        <f>IF(N104="snížená",J104,0)</f>
        <v>0</v>
      </c>
      <c r="BG104" s="143">
        <f>IF(N104="zákl. přenesená",J104,0)</f>
        <v>0</v>
      </c>
      <c r="BH104" s="143">
        <f>IF(N104="sníž. přenesená",J104,0)</f>
        <v>0</v>
      </c>
      <c r="BI104" s="143">
        <f>IF(N104="nulová",J104,0)</f>
        <v>0</v>
      </c>
      <c r="BJ104" s="17" t="s">
        <v>79</v>
      </c>
      <c r="BK104" s="143">
        <f>ROUND(I104*H104,2)</f>
        <v>0</v>
      </c>
      <c r="BL104" s="17" t="s">
        <v>159</v>
      </c>
      <c r="BM104" s="142" t="s">
        <v>523</v>
      </c>
    </row>
    <row r="105" spans="2:65" s="1" customFormat="1" x14ac:dyDescent="0.2">
      <c r="B105" s="32"/>
      <c r="D105" s="144" t="s">
        <v>161</v>
      </c>
      <c r="F105" s="145" t="s">
        <v>181</v>
      </c>
      <c r="I105" s="146"/>
      <c r="L105" s="32"/>
      <c r="M105" s="147"/>
      <c r="T105" s="53"/>
      <c r="AT105" s="17" t="s">
        <v>161</v>
      </c>
      <c r="AU105" s="17" t="s">
        <v>81</v>
      </c>
    </row>
    <row r="106" spans="2:65" s="13" customFormat="1" x14ac:dyDescent="0.2">
      <c r="B106" s="155"/>
      <c r="D106" s="149" t="s">
        <v>163</v>
      </c>
      <c r="E106" s="156" t="s">
        <v>19</v>
      </c>
      <c r="F106" s="157" t="s">
        <v>331</v>
      </c>
      <c r="H106" s="158">
        <v>28</v>
      </c>
      <c r="I106" s="159"/>
      <c r="L106" s="155"/>
      <c r="M106" s="160"/>
      <c r="T106" s="161"/>
      <c r="AT106" s="156" t="s">
        <v>163</v>
      </c>
      <c r="AU106" s="156" t="s">
        <v>81</v>
      </c>
      <c r="AV106" s="13" t="s">
        <v>81</v>
      </c>
      <c r="AW106" s="13" t="s">
        <v>33</v>
      </c>
      <c r="AX106" s="13" t="s">
        <v>79</v>
      </c>
      <c r="AY106" s="156" t="s">
        <v>152</v>
      </c>
    </row>
    <row r="107" spans="2:65" s="1" customFormat="1" ht="16.5" customHeight="1" x14ac:dyDescent="0.2">
      <c r="B107" s="32"/>
      <c r="C107" s="131" t="s">
        <v>170</v>
      </c>
      <c r="D107" s="131" t="s">
        <v>154</v>
      </c>
      <c r="E107" s="132" t="s">
        <v>967</v>
      </c>
      <c r="F107" s="133" t="s">
        <v>968</v>
      </c>
      <c r="G107" s="134" t="s">
        <v>157</v>
      </c>
      <c r="H107" s="135">
        <v>125</v>
      </c>
      <c r="I107" s="136"/>
      <c r="J107" s="137">
        <f>ROUND(I107*H107,2)</f>
        <v>0</v>
      </c>
      <c r="K107" s="133" t="s">
        <v>158</v>
      </c>
      <c r="L107" s="32"/>
      <c r="M107" s="138" t="s">
        <v>19</v>
      </c>
      <c r="N107" s="139" t="s">
        <v>43</v>
      </c>
      <c r="P107" s="140">
        <f>O107*H107</f>
        <v>0</v>
      </c>
      <c r="Q107" s="140">
        <v>0</v>
      </c>
      <c r="R107" s="140">
        <f>Q107*H107</f>
        <v>0</v>
      </c>
      <c r="S107" s="140">
        <v>0</v>
      </c>
      <c r="T107" s="141">
        <f>S107*H107</f>
        <v>0</v>
      </c>
      <c r="AR107" s="142" t="s">
        <v>159</v>
      </c>
      <c r="AT107" s="142" t="s">
        <v>154</v>
      </c>
      <c r="AU107" s="142" t="s">
        <v>81</v>
      </c>
      <c r="AY107" s="17" t="s">
        <v>152</v>
      </c>
      <c r="BE107" s="143">
        <f>IF(N107="základní",J107,0)</f>
        <v>0</v>
      </c>
      <c r="BF107" s="143">
        <f>IF(N107="snížená",J107,0)</f>
        <v>0</v>
      </c>
      <c r="BG107" s="143">
        <f>IF(N107="zákl. přenesená",J107,0)</f>
        <v>0</v>
      </c>
      <c r="BH107" s="143">
        <f>IF(N107="sníž. přenesená",J107,0)</f>
        <v>0</v>
      </c>
      <c r="BI107" s="143">
        <f>IF(N107="nulová",J107,0)</f>
        <v>0</v>
      </c>
      <c r="BJ107" s="17" t="s">
        <v>79</v>
      </c>
      <c r="BK107" s="143">
        <f>ROUND(I107*H107,2)</f>
        <v>0</v>
      </c>
      <c r="BL107" s="17" t="s">
        <v>159</v>
      </c>
      <c r="BM107" s="142" t="s">
        <v>527</v>
      </c>
    </row>
    <row r="108" spans="2:65" s="1" customFormat="1" x14ac:dyDescent="0.2">
      <c r="B108" s="32"/>
      <c r="D108" s="144" t="s">
        <v>161</v>
      </c>
      <c r="F108" s="145" t="s">
        <v>969</v>
      </c>
      <c r="I108" s="146"/>
      <c r="L108" s="32"/>
      <c r="M108" s="147"/>
      <c r="T108" s="53"/>
      <c r="AT108" s="17" t="s">
        <v>161</v>
      </c>
      <c r="AU108" s="17" t="s">
        <v>81</v>
      </c>
    </row>
    <row r="109" spans="2:65" s="13" customFormat="1" x14ac:dyDescent="0.2">
      <c r="B109" s="155"/>
      <c r="D109" s="149" t="s">
        <v>163</v>
      </c>
      <c r="E109" s="156" t="s">
        <v>19</v>
      </c>
      <c r="F109" s="157" t="s">
        <v>970</v>
      </c>
      <c r="H109" s="158">
        <v>125</v>
      </c>
      <c r="I109" s="159"/>
      <c r="L109" s="155"/>
      <c r="M109" s="160"/>
      <c r="T109" s="161"/>
      <c r="AT109" s="156" t="s">
        <v>163</v>
      </c>
      <c r="AU109" s="156" t="s">
        <v>81</v>
      </c>
      <c r="AV109" s="13" t="s">
        <v>81</v>
      </c>
      <c r="AW109" s="13" t="s">
        <v>33</v>
      </c>
      <c r="AX109" s="13" t="s">
        <v>79</v>
      </c>
      <c r="AY109" s="156" t="s">
        <v>152</v>
      </c>
    </row>
    <row r="110" spans="2:65" s="1" customFormat="1" ht="21.75" customHeight="1" x14ac:dyDescent="0.2">
      <c r="B110" s="32"/>
      <c r="C110" s="131" t="s">
        <v>159</v>
      </c>
      <c r="D110" s="131" t="s">
        <v>154</v>
      </c>
      <c r="E110" s="132" t="s">
        <v>971</v>
      </c>
      <c r="F110" s="133" t="s">
        <v>972</v>
      </c>
      <c r="G110" s="134" t="s">
        <v>186</v>
      </c>
      <c r="H110" s="135">
        <v>202.36</v>
      </c>
      <c r="I110" s="136"/>
      <c r="J110" s="137">
        <f>ROUND(I110*H110,2)</f>
        <v>0</v>
      </c>
      <c r="K110" s="133" t="s">
        <v>158</v>
      </c>
      <c r="L110" s="32"/>
      <c r="M110" s="138" t="s">
        <v>19</v>
      </c>
      <c r="N110" s="139" t="s">
        <v>43</v>
      </c>
      <c r="P110" s="140">
        <f>O110*H110</f>
        <v>0</v>
      </c>
      <c r="Q110" s="140">
        <v>0</v>
      </c>
      <c r="R110" s="140">
        <f>Q110*H110</f>
        <v>0</v>
      </c>
      <c r="S110" s="140">
        <v>0</v>
      </c>
      <c r="T110" s="141">
        <f>S110*H110</f>
        <v>0</v>
      </c>
      <c r="AR110" s="142" t="s">
        <v>159</v>
      </c>
      <c r="AT110" s="142" t="s">
        <v>154</v>
      </c>
      <c r="AU110" s="142" t="s">
        <v>81</v>
      </c>
      <c r="AY110" s="17" t="s">
        <v>152</v>
      </c>
      <c r="BE110" s="143">
        <f>IF(N110="základní",J110,0)</f>
        <v>0</v>
      </c>
      <c r="BF110" s="143">
        <f>IF(N110="snížená",J110,0)</f>
        <v>0</v>
      </c>
      <c r="BG110" s="143">
        <f>IF(N110="zákl. přenesená",J110,0)</f>
        <v>0</v>
      </c>
      <c r="BH110" s="143">
        <f>IF(N110="sníž. přenesená",J110,0)</f>
        <v>0</v>
      </c>
      <c r="BI110" s="143">
        <f>IF(N110="nulová",J110,0)</f>
        <v>0</v>
      </c>
      <c r="BJ110" s="17" t="s">
        <v>79</v>
      </c>
      <c r="BK110" s="143">
        <f>ROUND(I110*H110,2)</f>
        <v>0</v>
      </c>
      <c r="BL110" s="17" t="s">
        <v>159</v>
      </c>
      <c r="BM110" s="142" t="s">
        <v>532</v>
      </c>
    </row>
    <row r="111" spans="2:65" s="1" customFormat="1" x14ac:dyDescent="0.2">
      <c r="B111" s="32"/>
      <c r="D111" s="144" t="s">
        <v>161</v>
      </c>
      <c r="F111" s="145" t="s">
        <v>973</v>
      </c>
      <c r="I111" s="146"/>
      <c r="L111" s="32"/>
      <c r="M111" s="147"/>
      <c r="T111" s="53"/>
      <c r="AT111" s="17" t="s">
        <v>161</v>
      </c>
      <c r="AU111" s="17" t="s">
        <v>81</v>
      </c>
    </row>
    <row r="112" spans="2:65" s="12" customFormat="1" x14ac:dyDescent="0.2">
      <c r="B112" s="148"/>
      <c r="D112" s="149" t="s">
        <v>163</v>
      </c>
      <c r="E112" s="150" t="s">
        <v>19</v>
      </c>
      <c r="F112" s="151" t="s">
        <v>534</v>
      </c>
      <c r="H112" s="150" t="s">
        <v>19</v>
      </c>
      <c r="I112" s="152"/>
      <c r="L112" s="148"/>
      <c r="M112" s="153"/>
      <c r="T112" s="154"/>
      <c r="AT112" s="150" t="s">
        <v>163</v>
      </c>
      <c r="AU112" s="150" t="s">
        <v>81</v>
      </c>
      <c r="AV112" s="12" t="s">
        <v>79</v>
      </c>
      <c r="AW112" s="12" t="s">
        <v>33</v>
      </c>
      <c r="AX112" s="12" t="s">
        <v>72</v>
      </c>
      <c r="AY112" s="150" t="s">
        <v>152</v>
      </c>
    </row>
    <row r="113" spans="2:65" s="13" customFormat="1" x14ac:dyDescent="0.2">
      <c r="B113" s="155"/>
      <c r="D113" s="149" t="s">
        <v>163</v>
      </c>
      <c r="E113" s="156" t="s">
        <v>19</v>
      </c>
      <c r="F113" s="157" t="s">
        <v>974</v>
      </c>
      <c r="H113" s="158">
        <v>23.1</v>
      </c>
      <c r="I113" s="159"/>
      <c r="L113" s="155"/>
      <c r="M113" s="160"/>
      <c r="T113" s="161"/>
      <c r="AT113" s="156" t="s">
        <v>163</v>
      </c>
      <c r="AU113" s="156" t="s">
        <v>81</v>
      </c>
      <c r="AV113" s="13" t="s">
        <v>81</v>
      </c>
      <c r="AW113" s="13" t="s">
        <v>33</v>
      </c>
      <c r="AX113" s="13" t="s">
        <v>72</v>
      </c>
      <c r="AY113" s="156" t="s">
        <v>152</v>
      </c>
    </row>
    <row r="114" spans="2:65" s="12" customFormat="1" x14ac:dyDescent="0.2">
      <c r="B114" s="148"/>
      <c r="D114" s="149" t="s">
        <v>163</v>
      </c>
      <c r="E114" s="150" t="s">
        <v>19</v>
      </c>
      <c r="F114" s="151" t="s">
        <v>189</v>
      </c>
      <c r="H114" s="150" t="s">
        <v>19</v>
      </c>
      <c r="I114" s="152"/>
      <c r="L114" s="148"/>
      <c r="M114" s="153"/>
      <c r="T114" s="154"/>
      <c r="AT114" s="150" t="s">
        <v>163</v>
      </c>
      <c r="AU114" s="150" t="s">
        <v>81</v>
      </c>
      <c r="AV114" s="12" t="s">
        <v>79</v>
      </c>
      <c r="AW114" s="12" t="s">
        <v>33</v>
      </c>
      <c r="AX114" s="12" t="s">
        <v>72</v>
      </c>
      <c r="AY114" s="150" t="s">
        <v>152</v>
      </c>
    </row>
    <row r="115" spans="2:65" s="13" customFormat="1" x14ac:dyDescent="0.2">
      <c r="B115" s="155"/>
      <c r="D115" s="149" t="s">
        <v>163</v>
      </c>
      <c r="E115" s="156" t="s">
        <v>19</v>
      </c>
      <c r="F115" s="157" t="s">
        <v>975</v>
      </c>
      <c r="H115" s="158">
        <v>0.66</v>
      </c>
      <c r="I115" s="159"/>
      <c r="L115" s="155"/>
      <c r="M115" s="160"/>
      <c r="T115" s="161"/>
      <c r="AT115" s="156" t="s">
        <v>163</v>
      </c>
      <c r="AU115" s="156" t="s">
        <v>81</v>
      </c>
      <c r="AV115" s="13" t="s">
        <v>81</v>
      </c>
      <c r="AW115" s="13" t="s">
        <v>33</v>
      </c>
      <c r="AX115" s="13" t="s">
        <v>72</v>
      </c>
      <c r="AY115" s="156" t="s">
        <v>152</v>
      </c>
    </row>
    <row r="116" spans="2:65" s="12" customFormat="1" x14ac:dyDescent="0.2">
      <c r="B116" s="148"/>
      <c r="D116" s="149" t="s">
        <v>163</v>
      </c>
      <c r="E116" s="150" t="s">
        <v>19</v>
      </c>
      <c r="F116" s="151" t="s">
        <v>191</v>
      </c>
      <c r="H116" s="150" t="s">
        <v>19</v>
      </c>
      <c r="I116" s="152"/>
      <c r="L116" s="148"/>
      <c r="M116" s="153"/>
      <c r="T116" s="154"/>
      <c r="AT116" s="150" t="s">
        <v>163</v>
      </c>
      <c r="AU116" s="150" t="s">
        <v>81</v>
      </c>
      <c r="AV116" s="12" t="s">
        <v>79</v>
      </c>
      <c r="AW116" s="12" t="s">
        <v>33</v>
      </c>
      <c r="AX116" s="12" t="s">
        <v>72</v>
      </c>
      <c r="AY116" s="150" t="s">
        <v>152</v>
      </c>
    </row>
    <row r="117" spans="2:65" s="12" customFormat="1" x14ac:dyDescent="0.2">
      <c r="B117" s="148"/>
      <c r="D117" s="149" t="s">
        <v>163</v>
      </c>
      <c r="E117" s="150" t="s">
        <v>19</v>
      </c>
      <c r="F117" s="151" t="s">
        <v>192</v>
      </c>
      <c r="H117" s="150" t="s">
        <v>19</v>
      </c>
      <c r="I117" s="152"/>
      <c r="L117" s="148"/>
      <c r="M117" s="153"/>
      <c r="T117" s="154"/>
      <c r="AT117" s="150" t="s">
        <v>163</v>
      </c>
      <c r="AU117" s="150" t="s">
        <v>81</v>
      </c>
      <c r="AV117" s="12" t="s">
        <v>79</v>
      </c>
      <c r="AW117" s="12" t="s">
        <v>33</v>
      </c>
      <c r="AX117" s="12" t="s">
        <v>72</v>
      </c>
      <c r="AY117" s="150" t="s">
        <v>152</v>
      </c>
    </row>
    <row r="118" spans="2:65" s="13" customFormat="1" x14ac:dyDescent="0.2">
      <c r="B118" s="155"/>
      <c r="D118" s="149" t="s">
        <v>163</v>
      </c>
      <c r="E118" s="156" t="s">
        <v>19</v>
      </c>
      <c r="F118" s="157" t="s">
        <v>976</v>
      </c>
      <c r="H118" s="158">
        <v>48.6</v>
      </c>
      <c r="I118" s="159"/>
      <c r="L118" s="155"/>
      <c r="M118" s="160"/>
      <c r="T118" s="161"/>
      <c r="AT118" s="156" t="s">
        <v>163</v>
      </c>
      <c r="AU118" s="156" t="s">
        <v>81</v>
      </c>
      <c r="AV118" s="13" t="s">
        <v>81</v>
      </c>
      <c r="AW118" s="13" t="s">
        <v>33</v>
      </c>
      <c r="AX118" s="13" t="s">
        <v>72</v>
      </c>
      <c r="AY118" s="156" t="s">
        <v>152</v>
      </c>
    </row>
    <row r="119" spans="2:65" s="12" customFormat="1" x14ac:dyDescent="0.2">
      <c r="B119" s="148"/>
      <c r="D119" s="149" t="s">
        <v>163</v>
      </c>
      <c r="E119" s="150" t="s">
        <v>19</v>
      </c>
      <c r="F119" s="151" t="s">
        <v>977</v>
      </c>
      <c r="H119" s="150" t="s">
        <v>19</v>
      </c>
      <c r="I119" s="152"/>
      <c r="L119" s="148"/>
      <c r="M119" s="153"/>
      <c r="T119" s="154"/>
      <c r="AT119" s="150" t="s">
        <v>163</v>
      </c>
      <c r="AU119" s="150" t="s">
        <v>81</v>
      </c>
      <c r="AV119" s="12" t="s">
        <v>79</v>
      </c>
      <c r="AW119" s="12" t="s">
        <v>33</v>
      </c>
      <c r="AX119" s="12" t="s">
        <v>72</v>
      </c>
      <c r="AY119" s="150" t="s">
        <v>152</v>
      </c>
    </row>
    <row r="120" spans="2:65" s="13" customFormat="1" x14ac:dyDescent="0.2">
      <c r="B120" s="155"/>
      <c r="D120" s="149" t="s">
        <v>163</v>
      </c>
      <c r="E120" s="156" t="s">
        <v>19</v>
      </c>
      <c r="F120" s="157" t="s">
        <v>978</v>
      </c>
      <c r="H120" s="158">
        <v>130</v>
      </c>
      <c r="I120" s="159"/>
      <c r="L120" s="155"/>
      <c r="M120" s="160"/>
      <c r="T120" s="161"/>
      <c r="AT120" s="156" t="s">
        <v>163</v>
      </c>
      <c r="AU120" s="156" t="s">
        <v>81</v>
      </c>
      <c r="AV120" s="13" t="s">
        <v>81</v>
      </c>
      <c r="AW120" s="13" t="s">
        <v>33</v>
      </c>
      <c r="AX120" s="13" t="s">
        <v>72</v>
      </c>
      <c r="AY120" s="156" t="s">
        <v>152</v>
      </c>
    </row>
    <row r="121" spans="2:65" s="14" customFormat="1" x14ac:dyDescent="0.2">
      <c r="B121" s="162"/>
      <c r="D121" s="149" t="s">
        <v>163</v>
      </c>
      <c r="E121" s="163" t="s">
        <v>19</v>
      </c>
      <c r="F121" s="164" t="s">
        <v>194</v>
      </c>
      <c r="H121" s="165">
        <v>202.36</v>
      </c>
      <c r="I121" s="166"/>
      <c r="L121" s="162"/>
      <c r="M121" s="167"/>
      <c r="T121" s="168"/>
      <c r="AT121" s="163" t="s">
        <v>163</v>
      </c>
      <c r="AU121" s="163" t="s">
        <v>81</v>
      </c>
      <c r="AV121" s="14" t="s">
        <v>159</v>
      </c>
      <c r="AW121" s="14" t="s">
        <v>33</v>
      </c>
      <c r="AX121" s="14" t="s">
        <v>79</v>
      </c>
      <c r="AY121" s="163" t="s">
        <v>152</v>
      </c>
    </row>
    <row r="122" spans="2:65" s="1" customFormat="1" ht="24.2" customHeight="1" x14ac:dyDescent="0.2">
      <c r="B122" s="32"/>
      <c r="C122" s="131" t="s">
        <v>183</v>
      </c>
      <c r="D122" s="131" t="s">
        <v>154</v>
      </c>
      <c r="E122" s="132" t="s">
        <v>538</v>
      </c>
      <c r="F122" s="133" t="s">
        <v>539</v>
      </c>
      <c r="G122" s="134" t="s">
        <v>186</v>
      </c>
      <c r="H122" s="135">
        <v>40.247999999999998</v>
      </c>
      <c r="I122" s="136"/>
      <c r="J122" s="137">
        <f>ROUND(I122*H122,2)</f>
        <v>0</v>
      </c>
      <c r="K122" s="133" t="s">
        <v>158</v>
      </c>
      <c r="L122" s="32"/>
      <c r="M122" s="138" t="s">
        <v>19</v>
      </c>
      <c r="N122" s="139" t="s">
        <v>43</v>
      </c>
      <c r="P122" s="140">
        <f>O122*H122</f>
        <v>0</v>
      </c>
      <c r="Q122" s="140">
        <v>0</v>
      </c>
      <c r="R122" s="140">
        <f>Q122*H122</f>
        <v>0</v>
      </c>
      <c r="S122" s="140">
        <v>0</v>
      </c>
      <c r="T122" s="141">
        <f>S122*H122</f>
        <v>0</v>
      </c>
      <c r="AR122" s="142" t="s">
        <v>159</v>
      </c>
      <c r="AT122" s="142" t="s">
        <v>154</v>
      </c>
      <c r="AU122" s="142" t="s">
        <v>81</v>
      </c>
      <c r="AY122" s="17" t="s">
        <v>152</v>
      </c>
      <c r="BE122" s="143">
        <f>IF(N122="základní",J122,0)</f>
        <v>0</v>
      </c>
      <c r="BF122" s="143">
        <f>IF(N122="snížená",J122,0)</f>
        <v>0</v>
      </c>
      <c r="BG122" s="143">
        <f>IF(N122="zákl. přenesená",J122,0)</f>
        <v>0</v>
      </c>
      <c r="BH122" s="143">
        <f>IF(N122="sníž. přenesená",J122,0)</f>
        <v>0</v>
      </c>
      <c r="BI122" s="143">
        <f>IF(N122="nulová",J122,0)</f>
        <v>0</v>
      </c>
      <c r="BJ122" s="17" t="s">
        <v>79</v>
      </c>
      <c r="BK122" s="143">
        <f>ROUND(I122*H122,2)</f>
        <v>0</v>
      </c>
      <c r="BL122" s="17" t="s">
        <v>159</v>
      </c>
      <c r="BM122" s="142" t="s">
        <v>540</v>
      </c>
    </row>
    <row r="123" spans="2:65" s="1" customFormat="1" x14ac:dyDescent="0.2">
      <c r="B123" s="32"/>
      <c r="D123" s="144" t="s">
        <v>161</v>
      </c>
      <c r="F123" s="145" t="s">
        <v>541</v>
      </c>
      <c r="I123" s="146"/>
      <c r="L123" s="32"/>
      <c r="M123" s="147"/>
      <c r="T123" s="53"/>
      <c r="AT123" s="17" t="s">
        <v>161</v>
      </c>
      <c r="AU123" s="17" t="s">
        <v>81</v>
      </c>
    </row>
    <row r="124" spans="2:65" s="12" customFormat="1" x14ac:dyDescent="0.2">
      <c r="B124" s="148"/>
      <c r="D124" s="149" t="s">
        <v>163</v>
      </c>
      <c r="E124" s="150" t="s">
        <v>19</v>
      </c>
      <c r="F124" s="151" t="s">
        <v>200</v>
      </c>
      <c r="H124" s="150" t="s">
        <v>19</v>
      </c>
      <c r="I124" s="152"/>
      <c r="L124" s="148"/>
      <c r="M124" s="153"/>
      <c r="T124" s="154"/>
      <c r="AT124" s="150" t="s">
        <v>163</v>
      </c>
      <c r="AU124" s="150" t="s">
        <v>81</v>
      </c>
      <c r="AV124" s="12" t="s">
        <v>79</v>
      </c>
      <c r="AW124" s="12" t="s">
        <v>33</v>
      </c>
      <c r="AX124" s="12" t="s">
        <v>72</v>
      </c>
      <c r="AY124" s="150" t="s">
        <v>152</v>
      </c>
    </row>
    <row r="125" spans="2:65" s="13" customFormat="1" x14ac:dyDescent="0.2">
      <c r="B125" s="155"/>
      <c r="D125" s="149" t="s">
        <v>163</v>
      </c>
      <c r="E125" s="156" t="s">
        <v>19</v>
      </c>
      <c r="F125" s="157" t="s">
        <v>542</v>
      </c>
      <c r="H125" s="158">
        <v>40.247999999999998</v>
      </c>
      <c r="I125" s="159"/>
      <c r="L125" s="155"/>
      <c r="M125" s="160"/>
      <c r="T125" s="161"/>
      <c r="AT125" s="156" t="s">
        <v>163</v>
      </c>
      <c r="AU125" s="156" t="s">
        <v>81</v>
      </c>
      <c r="AV125" s="13" t="s">
        <v>81</v>
      </c>
      <c r="AW125" s="13" t="s">
        <v>33</v>
      </c>
      <c r="AX125" s="13" t="s">
        <v>79</v>
      </c>
      <c r="AY125" s="156" t="s">
        <v>152</v>
      </c>
    </row>
    <row r="126" spans="2:65" s="1" customFormat="1" ht="24.2" customHeight="1" x14ac:dyDescent="0.2">
      <c r="B126" s="32"/>
      <c r="C126" s="131" t="s">
        <v>195</v>
      </c>
      <c r="D126" s="131" t="s">
        <v>154</v>
      </c>
      <c r="E126" s="132" t="s">
        <v>979</v>
      </c>
      <c r="F126" s="133" t="s">
        <v>980</v>
      </c>
      <c r="G126" s="134" t="s">
        <v>186</v>
      </c>
      <c r="H126" s="135">
        <v>22.56</v>
      </c>
      <c r="I126" s="136"/>
      <c r="J126" s="137">
        <f>ROUND(I126*H126,2)</f>
        <v>0</v>
      </c>
      <c r="K126" s="133" t="s">
        <v>158</v>
      </c>
      <c r="L126" s="32"/>
      <c r="M126" s="138" t="s">
        <v>19</v>
      </c>
      <c r="N126" s="139" t="s">
        <v>43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159</v>
      </c>
      <c r="AT126" s="142" t="s">
        <v>154</v>
      </c>
      <c r="AU126" s="142" t="s">
        <v>81</v>
      </c>
      <c r="AY126" s="17" t="s">
        <v>152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7" t="s">
        <v>79</v>
      </c>
      <c r="BK126" s="143">
        <f>ROUND(I126*H126,2)</f>
        <v>0</v>
      </c>
      <c r="BL126" s="17" t="s">
        <v>159</v>
      </c>
      <c r="BM126" s="142" t="s">
        <v>981</v>
      </c>
    </row>
    <row r="127" spans="2:65" s="1" customFormat="1" x14ac:dyDescent="0.2">
      <c r="B127" s="32"/>
      <c r="D127" s="144" t="s">
        <v>161</v>
      </c>
      <c r="F127" s="145" t="s">
        <v>982</v>
      </c>
      <c r="I127" s="146"/>
      <c r="L127" s="32"/>
      <c r="M127" s="147"/>
      <c r="T127" s="53"/>
      <c r="AT127" s="17" t="s">
        <v>161</v>
      </c>
      <c r="AU127" s="17" t="s">
        <v>81</v>
      </c>
    </row>
    <row r="128" spans="2:65" s="12" customFormat="1" x14ac:dyDescent="0.2">
      <c r="B128" s="148"/>
      <c r="D128" s="149" t="s">
        <v>163</v>
      </c>
      <c r="E128" s="150" t="s">
        <v>19</v>
      </c>
      <c r="F128" s="151" t="s">
        <v>983</v>
      </c>
      <c r="H128" s="150" t="s">
        <v>19</v>
      </c>
      <c r="I128" s="152"/>
      <c r="L128" s="148"/>
      <c r="M128" s="153"/>
      <c r="T128" s="154"/>
      <c r="AT128" s="150" t="s">
        <v>163</v>
      </c>
      <c r="AU128" s="150" t="s">
        <v>81</v>
      </c>
      <c r="AV128" s="12" t="s">
        <v>79</v>
      </c>
      <c r="AW128" s="12" t="s">
        <v>33</v>
      </c>
      <c r="AX128" s="12" t="s">
        <v>72</v>
      </c>
      <c r="AY128" s="150" t="s">
        <v>152</v>
      </c>
    </row>
    <row r="129" spans="2:65" s="13" customFormat="1" x14ac:dyDescent="0.2">
      <c r="B129" s="155"/>
      <c r="D129" s="149" t="s">
        <v>163</v>
      </c>
      <c r="E129" s="156" t="s">
        <v>19</v>
      </c>
      <c r="F129" s="157" t="s">
        <v>984</v>
      </c>
      <c r="H129" s="158">
        <v>22.56</v>
      </c>
      <c r="I129" s="159"/>
      <c r="L129" s="155"/>
      <c r="M129" s="160"/>
      <c r="T129" s="161"/>
      <c r="AT129" s="156" t="s">
        <v>163</v>
      </c>
      <c r="AU129" s="156" t="s">
        <v>81</v>
      </c>
      <c r="AV129" s="13" t="s">
        <v>81</v>
      </c>
      <c r="AW129" s="13" t="s">
        <v>33</v>
      </c>
      <c r="AX129" s="13" t="s">
        <v>79</v>
      </c>
      <c r="AY129" s="156" t="s">
        <v>152</v>
      </c>
    </row>
    <row r="130" spans="2:65" s="1" customFormat="1" ht="37.9" customHeight="1" x14ac:dyDescent="0.2">
      <c r="B130" s="32"/>
      <c r="C130" s="131" t="s">
        <v>202</v>
      </c>
      <c r="D130" s="131" t="s">
        <v>154</v>
      </c>
      <c r="E130" s="132" t="s">
        <v>203</v>
      </c>
      <c r="F130" s="133" t="s">
        <v>204</v>
      </c>
      <c r="G130" s="134" t="s">
        <v>186</v>
      </c>
      <c r="H130" s="135">
        <v>283.91800000000001</v>
      </c>
      <c r="I130" s="136"/>
      <c r="J130" s="137">
        <f>ROUND(I130*H130,2)</f>
        <v>0</v>
      </c>
      <c r="K130" s="133" t="s">
        <v>158</v>
      </c>
      <c r="L130" s="32"/>
      <c r="M130" s="138" t="s">
        <v>19</v>
      </c>
      <c r="N130" s="139" t="s">
        <v>43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159</v>
      </c>
      <c r="AT130" s="142" t="s">
        <v>154</v>
      </c>
      <c r="AU130" s="142" t="s">
        <v>81</v>
      </c>
      <c r="AY130" s="17" t="s">
        <v>152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7" t="s">
        <v>79</v>
      </c>
      <c r="BK130" s="143">
        <f>ROUND(I130*H130,2)</f>
        <v>0</v>
      </c>
      <c r="BL130" s="17" t="s">
        <v>159</v>
      </c>
      <c r="BM130" s="142" t="s">
        <v>543</v>
      </c>
    </row>
    <row r="131" spans="2:65" s="1" customFormat="1" x14ac:dyDescent="0.2">
      <c r="B131" s="32"/>
      <c r="D131" s="144" t="s">
        <v>161</v>
      </c>
      <c r="F131" s="145" t="s">
        <v>206</v>
      </c>
      <c r="I131" s="146"/>
      <c r="L131" s="32"/>
      <c r="M131" s="147"/>
      <c r="T131" s="53"/>
      <c r="AT131" s="17" t="s">
        <v>161</v>
      </c>
      <c r="AU131" s="17" t="s">
        <v>81</v>
      </c>
    </row>
    <row r="132" spans="2:65" s="13" customFormat="1" x14ac:dyDescent="0.2">
      <c r="B132" s="155"/>
      <c r="D132" s="149" t="s">
        <v>163</v>
      </c>
      <c r="E132" s="156" t="s">
        <v>19</v>
      </c>
      <c r="F132" s="157" t="s">
        <v>985</v>
      </c>
      <c r="H132" s="158">
        <v>18.75</v>
      </c>
      <c r="I132" s="159"/>
      <c r="L132" s="155"/>
      <c r="M132" s="160"/>
      <c r="T132" s="161"/>
      <c r="AT132" s="156" t="s">
        <v>163</v>
      </c>
      <c r="AU132" s="156" t="s">
        <v>81</v>
      </c>
      <c r="AV132" s="13" t="s">
        <v>81</v>
      </c>
      <c r="AW132" s="13" t="s">
        <v>33</v>
      </c>
      <c r="AX132" s="13" t="s">
        <v>72</v>
      </c>
      <c r="AY132" s="156" t="s">
        <v>152</v>
      </c>
    </row>
    <row r="133" spans="2:65" s="13" customFormat="1" x14ac:dyDescent="0.2">
      <c r="B133" s="155"/>
      <c r="D133" s="149" t="s">
        <v>163</v>
      </c>
      <c r="E133" s="156" t="s">
        <v>19</v>
      </c>
      <c r="F133" s="157" t="s">
        <v>986</v>
      </c>
      <c r="H133" s="158">
        <v>265.16800000000001</v>
      </c>
      <c r="I133" s="159"/>
      <c r="L133" s="155"/>
      <c r="M133" s="160"/>
      <c r="T133" s="161"/>
      <c r="AT133" s="156" t="s">
        <v>163</v>
      </c>
      <c r="AU133" s="156" t="s">
        <v>81</v>
      </c>
      <c r="AV133" s="13" t="s">
        <v>81</v>
      </c>
      <c r="AW133" s="13" t="s">
        <v>33</v>
      </c>
      <c r="AX133" s="13" t="s">
        <v>72</v>
      </c>
      <c r="AY133" s="156" t="s">
        <v>152</v>
      </c>
    </row>
    <row r="134" spans="2:65" s="14" customFormat="1" x14ac:dyDescent="0.2">
      <c r="B134" s="162"/>
      <c r="D134" s="149" t="s">
        <v>163</v>
      </c>
      <c r="E134" s="163" t="s">
        <v>19</v>
      </c>
      <c r="F134" s="164" t="s">
        <v>194</v>
      </c>
      <c r="H134" s="165">
        <v>283.91800000000001</v>
      </c>
      <c r="I134" s="166"/>
      <c r="L134" s="162"/>
      <c r="M134" s="167"/>
      <c r="T134" s="168"/>
      <c r="AT134" s="163" t="s">
        <v>163</v>
      </c>
      <c r="AU134" s="163" t="s">
        <v>81</v>
      </c>
      <c r="AV134" s="14" t="s">
        <v>159</v>
      </c>
      <c r="AW134" s="14" t="s">
        <v>33</v>
      </c>
      <c r="AX134" s="14" t="s">
        <v>79</v>
      </c>
      <c r="AY134" s="163" t="s">
        <v>152</v>
      </c>
    </row>
    <row r="135" spans="2:65" s="1" customFormat="1" ht="37.9" customHeight="1" x14ac:dyDescent="0.2">
      <c r="B135" s="32"/>
      <c r="C135" s="131" t="s">
        <v>208</v>
      </c>
      <c r="D135" s="131" t="s">
        <v>154</v>
      </c>
      <c r="E135" s="132" t="s">
        <v>209</v>
      </c>
      <c r="F135" s="133" t="s">
        <v>670</v>
      </c>
      <c r="G135" s="134" t="s">
        <v>186</v>
      </c>
      <c r="H135" s="135">
        <v>1419.59</v>
      </c>
      <c r="I135" s="136"/>
      <c r="J135" s="137">
        <f>ROUND(I135*H135,2)</f>
        <v>0</v>
      </c>
      <c r="K135" s="133" t="s">
        <v>158</v>
      </c>
      <c r="L135" s="32"/>
      <c r="M135" s="138" t="s">
        <v>19</v>
      </c>
      <c r="N135" s="139" t="s">
        <v>43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159</v>
      </c>
      <c r="AT135" s="142" t="s">
        <v>154</v>
      </c>
      <c r="AU135" s="142" t="s">
        <v>81</v>
      </c>
      <c r="AY135" s="17" t="s">
        <v>152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7" t="s">
        <v>79</v>
      </c>
      <c r="BK135" s="143">
        <f>ROUND(I135*H135,2)</f>
        <v>0</v>
      </c>
      <c r="BL135" s="17" t="s">
        <v>159</v>
      </c>
      <c r="BM135" s="142" t="s">
        <v>546</v>
      </c>
    </row>
    <row r="136" spans="2:65" s="1" customFormat="1" x14ac:dyDescent="0.2">
      <c r="B136" s="32"/>
      <c r="D136" s="144" t="s">
        <v>161</v>
      </c>
      <c r="F136" s="145" t="s">
        <v>212</v>
      </c>
      <c r="I136" s="146"/>
      <c r="L136" s="32"/>
      <c r="M136" s="147"/>
      <c r="T136" s="53"/>
      <c r="AT136" s="17" t="s">
        <v>161</v>
      </c>
      <c r="AU136" s="17" t="s">
        <v>81</v>
      </c>
    </row>
    <row r="137" spans="2:65" s="13" customFormat="1" x14ac:dyDescent="0.2">
      <c r="B137" s="155"/>
      <c r="D137" s="149" t="s">
        <v>163</v>
      </c>
      <c r="E137" s="156" t="s">
        <v>19</v>
      </c>
      <c r="F137" s="157" t="s">
        <v>987</v>
      </c>
      <c r="H137" s="158">
        <v>1419.59</v>
      </c>
      <c r="I137" s="159"/>
      <c r="L137" s="155"/>
      <c r="M137" s="160"/>
      <c r="T137" s="161"/>
      <c r="AT137" s="156" t="s">
        <v>163</v>
      </c>
      <c r="AU137" s="156" t="s">
        <v>81</v>
      </c>
      <c r="AV137" s="13" t="s">
        <v>81</v>
      </c>
      <c r="AW137" s="13" t="s">
        <v>33</v>
      </c>
      <c r="AX137" s="13" t="s">
        <v>79</v>
      </c>
      <c r="AY137" s="156" t="s">
        <v>152</v>
      </c>
    </row>
    <row r="138" spans="2:65" s="1" customFormat="1" ht="24.2" customHeight="1" x14ac:dyDescent="0.2">
      <c r="B138" s="32"/>
      <c r="C138" s="131" t="s">
        <v>214</v>
      </c>
      <c r="D138" s="131" t="s">
        <v>154</v>
      </c>
      <c r="E138" s="132" t="s">
        <v>927</v>
      </c>
      <c r="F138" s="133" t="s">
        <v>928</v>
      </c>
      <c r="G138" s="134" t="s">
        <v>186</v>
      </c>
      <c r="H138" s="135">
        <v>283.91800000000001</v>
      </c>
      <c r="I138" s="136"/>
      <c r="J138" s="137">
        <f>ROUND(I138*H138,2)</f>
        <v>0</v>
      </c>
      <c r="K138" s="133" t="s">
        <v>158</v>
      </c>
      <c r="L138" s="32"/>
      <c r="M138" s="138" t="s">
        <v>19</v>
      </c>
      <c r="N138" s="139" t="s">
        <v>43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159</v>
      </c>
      <c r="AT138" s="142" t="s">
        <v>154</v>
      </c>
      <c r="AU138" s="142" t="s">
        <v>81</v>
      </c>
      <c r="AY138" s="17" t="s">
        <v>152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7" t="s">
        <v>79</v>
      </c>
      <c r="BK138" s="143">
        <f>ROUND(I138*H138,2)</f>
        <v>0</v>
      </c>
      <c r="BL138" s="17" t="s">
        <v>159</v>
      </c>
      <c r="BM138" s="142" t="s">
        <v>548</v>
      </c>
    </row>
    <row r="139" spans="2:65" s="1" customFormat="1" x14ac:dyDescent="0.2">
      <c r="B139" s="32"/>
      <c r="D139" s="144" t="s">
        <v>161</v>
      </c>
      <c r="F139" s="145" t="s">
        <v>929</v>
      </c>
      <c r="I139" s="146"/>
      <c r="L139" s="32"/>
      <c r="M139" s="147"/>
      <c r="T139" s="53"/>
      <c r="AT139" s="17" t="s">
        <v>161</v>
      </c>
      <c r="AU139" s="17" t="s">
        <v>81</v>
      </c>
    </row>
    <row r="140" spans="2:65" s="1" customFormat="1" ht="24.2" customHeight="1" x14ac:dyDescent="0.2">
      <c r="B140" s="32"/>
      <c r="C140" s="131" t="s">
        <v>219</v>
      </c>
      <c r="D140" s="131" t="s">
        <v>154</v>
      </c>
      <c r="E140" s="132" t="s">
        <v>220</v>
      </c>
      <c r="F140" s="133" t="s">
        <v>221</v>
      </c>
      <c r="G140" s="134" t="s">
        <v>186</v>
      </c>
      <c r="H140" s="135">
        <v>19.7</v>
      </c>
      <c r="I140" s="136"/>
      <c r="J140" s="137">
        <f>ROUND(I140*H140,2)</f>
        <v>0</v>
      </c>
      <c r="K140" s="133" t="s">
        <v>158</v>
      </c>
      <c r="L140" s="32"/>
      <c r="M140" s="138" t="s">
        <v>19</v>
      </c>
      <c r="N140" s="139" t="s">
        <v>43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159</v>
      </c>
      <c r="AT140" s="142" t="s">
        <v>154</v>
      </c>
      <c r="AU140" s="142" t="s">
        <v>81</v>
      </c>
      <c r="AY140" s="17" t="s">
        <v>152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7" t="s">
        <v>79</v>
      </c>
      <c r="BK140" s="143">
        <f>ROUND(I140*H140,2)</f>
        <v>0</v>
      </c>
      <c r="BL140" s="17" t="s">
        <v>159</v>
      </c>
      <c r="BM140" s="142" t="s">
        <v>549</v>
      </c>
    </row>
    <row r="141" spans="2:65" s="1" customFormat="1" x14ac:dyDescent="0.2">
      <c r="B141" s="32"/>
      <c r="D141" s="144" t="s">
        <v>161</v>
      </c>
      <c r="F141" s="145" t="s">
        <v>223</v>
      </c>
      <c r="I141" s="146"/>
      <c r="L141" s="32"/>
      <c r="M141" s="147"/>
      <c r="T141" s="53"/>
      <c r="AT141" s="17" t="s">
        <v>161</v>
      </c>
      <c r="AU141" s="17" t="s">
        <v>81</v>
      </c>
    </row>
    <row r="142" spans="2:65" s="12" customFormat="1" x14ac:dyDescent="0.2">
      <c r="B142" s="148"/>
      <c r="D142" s="149" t="s">
        <v>163</v>
      </c>
      <c r="E142" s="150" t="s">
        <v>19</v>
      </c>
      <c r="F142" s="151" t="s">
        <v>534</v>
      </c>
      <c r="H142" s="150" t="s">
        <v>19</v>
      </c>
      <c r="I142" s="152"/>
      <c r="L142" s="148"/>
      <c r="M142" s="153"/>
      <c r="T142" s="154"/>
      <c r="AT142" s="150" t="s">
        <v>163</v>
      </c>
      <c r="AU142" s="150" t="s">
        <v>81</v>
      </c>
      <c r="AV142" s="12" t="s">
        <v>79</v>
      </c>
      <c r="AW142" s="12" t="s">
        <v>33</v>
      </c>
      <c r="AX142" s="12" t="s">
        <v>72</v>
      </c>
      <c r="AY142" s="150" t="s">
        <v>152</v>
      </c>
    </row>
    <row r="143" spans="2:65" s="13" customFormat="1" x14ac:dyDescent="0.2">
      <c r="B143" s="155"/>
      <c r="D143" s="149" t="s">
        <v>163</v>
      </c>
      <c r="E143" s="156" t="s">
        <v>19</v>
      </c>
      <c r="F143" s="157" t="s">
        <v>550</v>
      </c>
      <c r="H143" s="158">
        <v>8.65</v>
      </c>
      <c r="I143" s="159"/>
      <c r="L143" s="155"/>
      <c r="M143" s="160"/>
      <c r="T143" s="161"/>
      <c r="AT143" s="156" t="s">
        <v>163</v>
      </c>
      <c r="AU143" s="156" t="s">
        <v>81</v>
      </c>
      <c r="AV143" s="13" t="s">
        <v>81</v>
      </c>
      <c r="AW143" s="13" t="s">
        <v>33</v>
      </c>
      <c r="AX143" s="13" t="s">
        <v>72</v>
      </c>
      <c r="AY143" s="156" t="s">
        <v>152</v>
      </c>
    </row>
    <row r="144" spans="2:65" s="12" customFormat="1" x14ac:dyDescent="0.2">
      <c r="B144" s="148"/>
      <c r="D144" s="149" t="s">
        <v>163</v>
      </c>
      <c r="E144" s="150" t="s">
        <v>19</v>
      </c>
      <c r="F144" s="151" t="s">
        <v>189</v>
      </c>
      <c r="H144" s="150" t="s">
        <v>19</v>
      </c>
      <c r="I144" s="152"/>
      <c r="L144" s="148"/>
      <c r="M144" s="153"/>
      <c r="T144" s="154"/>
      <c r="AT144" s="150" t="s">
        <v>163</v>
      </c>
      <c r="AU144" s="150" t="s">
        <v>81</v>
      </c>
      <c r="AV144" s="12" t="s">
        <v>79</v>
      </c>
      <c r="AW144" s="12" t="s">
        <v>33</v>
      </c>
      <c r="AX144" s="12" t="s">
        <v>72</v>
      </c>
      <c r="AY144" s="150" t="s">
        <v>152</v>
      </c>
    </row>
    <row r="145" spans="2:65" s="13" customFormat="1" x14ac:dyDescent="0.2">
      <c r="B145" s="155"/>
      <c r="D145" s="149" t="s">
        <v>163</v>
      </c>
      <c r="E145" s="156" t="s">
        <v>19</v>
      </c>
      <c r="F145" s="157" t="s">
        <v>551</v>
      </c>
      <c r="H145" s="158">
        <v>2.6</v>
      </c>
      <c r="I145" s="159"/>
      <c r="L145" s="155"/>
      <c r="M145" s="160"/>
      <c r="T145" s="161"/>
      <c r="AT145" s="156" t="s">
        <v>163</v>
      </c>
      <c r="AU145" s="156" t="s">
        <v>81</v>
      </c>
      <c r="AV145" s="13" t="s">
        <v>81</v>
      </c>
      <c r="AW145" s="13" t="s">
        <v>33</v>
      </c>
      <c r="AX145" s="13" t="s">
        <v>72</v>
      </c>
      <c r="AY145" s="156" t="s">
        <v>152</v>
      </c>
    </row>
    <row r="146" spans="2:65" s="12" customFormat="1" x14ac:dyDescent="0.2">
      <c r="B146" s="148"/>
      <c r="D146" s="149" t="s">
        <v>163</v>
      </c>
      <c r="E146" s="150" t="s">
        <v>19</v>
      </c>
      <c r="F146" s="151" t="s">
        <v>225</v>
      </c>
      <c r="H146" s="150" t="s">
        <v>19</v>
      </c>
      <c r="I146" s="152"/>
      <c r="L146" s="148"/>
      <c r="M146" s="153"/>
      <c r="T146" s="154"/>
      <c r="AT146" s="150" t="s">
        <v>163</v>
      </c>
      <c r="AU146" s="150" t="s">
        <v>81</v>
      </c>
      <c r="AV146" s="12" t="s">
        <v>79</v>
      </c>
      <c r="AW146" s="12" t="s">
        <v>33</v>
      </c>
      <c r="AX146" s="12" t="s">
        <v>72</v>
      </c>
      <c r="AY146" s="150" t="s">
        <v>152</v>
      </c>
    </row>
    <row r="147" spans="2:65" s="13" customFormat="1" x14ac:dyDescent="0.2">
      <c r="B147" s="155"/>
      <c r="D147" s="149" t="s">
        <v>163</v>
      </c>
      <c r="E147" s="156" t="s">
        <v>19</v>
      </c>
      <c r="F147" s="157" t="s">
        <v>552</v>
      </c>
      <c r="H147" s="158">
        <v>8.4499999999999993</v>
      </c>
      <c r="I147" s="159"/>
      <c r="L147" s="155"/>
      <c r="M147" s="160"/>
      <c r="T147" s="161"/>
      <c r="AT147" s="156" t="s">
        <v>163</v>
      </c>
      <c r="AU147" s="156" t="s">
        <v>81</v>
      </c>
      <c r="AV147" s="13" t="s">
        <v>81</v>
      </c>
      <c r="AW147" s="13" t="s">
        <v>33</v>
      </c>
      <c r="AX147" s="13" t="s">
        <v>72</v>
      </c>
      <c r="AY147" s="156" t="s">
        <v>152</v>
      </c>
    </row>
    <row r="148" spans="2:65" s="14" customFormat="1" x14ac:dyDescent="0.2">
      <c r="B148" s="162"/>
      <c r="D148" s="149" t="s">
        <v>163</v>
      </c>
      <c r="E148" s="163" t="s">
        <v>19</v>
      </c>
      <c r="F148" s="164" t="s">
        <v>194</v>
      </c>
      <c r="H148" s="165">
        <v>19.7</v>
      </c>
      <c r="I148" s="166"/>
      <c r="L148" s="162"/>
      <c r="M148" s="167"/>
      <c r="T148" s="168"/>
      <c r="AT148" s="163" t="s">
        <v>163</v>
      </c>
      <c r="AU148" s="163" t="s">
        <v>81</v>
      </c>
      <c r="AV148" s="14" t="s">
        <v>159</v>
      </c>
      <c r="AW148" s="14" t="s">
        <v>33</v>
      </c>
      <c r="AX148" s="14" t="s">
        <v>79</v>
      </c>
      <c r="AY148" s="163" t="s">
        <v>152</v>
      </c>
    </row>
    <row r="149" spans="2:65" s="1" customFormat="1" ht="16.5" customHeight="1" x14ac:dyDescent="0.2">
      <c r="B149" s="32"/>
      <c r="C149" s="169" t="s">
        <v>227</v>
      </c>
      <c r="D149" s="169" t="s">
        <v>228</v>
      </c>
      <c r="E149" s="170" t="s">
        <v>229</v>
      </c>
      <c r="F149" s="171" t="s">
        <v>230</v>
      </c>
      <c r="G149" s="172" t="s">
        <v>231</v>
      </c>
      <c r="H149" s="173">
        <v>39.4</v>
      </c>
      <c r="I149" s="174"/>
      <c r="J149" s="175">
        <f>ROUND(I149*H149,2)</f>
        <v>0</v>
      </c>
      <c r="K149" s="171" t="s">
        <v>158</v>
      </c>
      <c r="L149" s="176"/>
      <c r="M149" s="177" t="s">
        <v>19</v>
      </c>
      <c r="N149" s="178" t="s">
        <v>43</v>
      </c>
      <c r="P149" s="140">
        <f>O149*H149</f>
        <v>0</v>
      </c>
      <c r="Q149" s="140">
        <v>1</v>
      </c>
      <c r="R149" s="140">
        <f>Q149*H149</f>
        <v>39.4</v>
      </c>
      <c r="S149" s="140">
        <v>0</v>
      </c>
      <c r="T149" s="141">
        <f>S149*H149</f>
        <v>0</v>
      </c>
      <c r="AR149" s="142" t="s">
        <v>208</v>
      </c>
      <c r="AT149" s="142" t="s">
        <v>228</v>
      </c>
      <c r="AU149" s="142" t="s">
        <v>81</v>
      </c>
      <c r="AY149" s="17" t="s">
        <v>152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7" t="s">
        <v>79</v>
      </c>
      <c r="BK149" s="143">
        <f>ROUND(I149*H149,2)</f>
        <v>0</v>
      </c>
      <c r="BL149" s="17" t="s">
        <v>159</v>
      </c>
      <c r="BM149" s="142" t="s">
        <v>553</v>
      </c>
    </row>
    <row r="150" spans="2:65" s="13" customFormat="1" x14ac:dyDescent="0.2">
      <c r="B150" s="155"/>
      <c r="D150" s="149" t="s">
        <v>163</v>
      </c>
      <c r="E150" s="156" t="s">
        <v>19</v>
      </c>
      <c r="F150" s="157" t="s">
        <v>554</v>
      </c>
      <c r="H150" s="158">
        <v>39.4</v>
      </c>
      <c r="I150" s="159"/>
      <c r="L150" s="155"/>
      <c r="M150" s="160"/>
      <c r="T150" s="161"/>
      <c r="AT150" s="156" t="s">
        <v>163</v>
      </c>
      <c r="AU150" s="156" t="s">
        <v>81</v>
      </c>
      <c r="AV150" s="13" t="s">
        <v>81</v>
      </c>
      <c r="AW150" s="13" t="s">
        <v>33</v>
      </c>
      <c r="AX150" s="13" t="s">
        <v>79</v>
      </c>
      <c r="AY150" s="156" t="s">
        <v>152</v>
      </c>
    </row>
    <row r="151" spans="2:65" s="1" customFormat="1" ht="24.2" customHeight="1" x14ac:dyDescent="0.2">
      <c r="B151" s="32"/>
      <c r="C151" s="131" t="s">
        <v>8</v>
      </c>
      <c r="D151" s="131" t="s">
        <v>154</v>
      </c>
      <c r="E151" s="132" t="s">
        <v>234</v>
      </c>
      <c r="F151" s="133" t="s">
        <v>235</v>
      </c>
      <c r="G151" s="134" t="s">
        <v>231</v>
      </c>
      <c r="H151" s="135">
        <v>511.05200000000002</v>
      </c>
      <c r="I151" s="136"/>
      <c r="J151" s="137">
        <f>ROUND(I151*H151,2)</f>
        <v>0</v>
      </c>
      <c r="K151" s="133" t="s">
        <v>158</v>
      </c>
      <c r="L151" s="32"/>
      <c r="M151" s="138" t="s">
        <v>19</v>
      </c>
      <c r="N151" s="139" t="s">
        <v>43</v>
      </c>
      <c r="P151" s="140">
        <f>O151*H151</f>
        <v>0</v>
      </c>
      <c r="Q151" s="140">
        <v>0</v>
      </c>
      <c r="R151" s="140">
        <f>Q151*H151</f>
        <v>0</v>
      </c>
      <c r="S151" s="140">
        <v>0</v>
      </c>
      <c r="T151" s="141">
        <f>S151*H151</f>
        <v>0</v>
      </c>
      <c r="AR151" s="142" t="s">
        <v>159</v>
      </c>
      <c r="AT151" s="142" t="s">
        <v>154</v>
      </c>
      <c r="AU151" s="142" t="s">
        <v>81</v>
      </c>
      <c r="AY151" s="17" t="s">
        <v>152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7" t="s">
        <v>79</v>
      </c>
      <c r="BK151" s="143">
        <f>ROUND(I151*H151,2)</f>
        <v>0</v>
      </c>
      <c r="BL151" s="17" t="s">
        <v>159</v>
      </c>
      <c r="BM151" s="142" t="s">
        <v>555</v>
      </c>
    </row>
    <row r="152" spans="2:65" s="1" customFormat="1" x14ac:dyDescent="0.2">
      <c r="B152" s="32"/>
      <c r="D152" s="144" t="s">
        <v>161</v>
      </c>
      <c r="F152" s="145" t="s">
        <v>237</v>
      </c>
      <c r="I152" s="146"/>
      <c r="L152" s="32"/>
      <c r="M152" s="147"/>
      <c r="T152" s="53"/>
      <c r="AT152" s="17" t="s">
        <v>161</v>
      </c>
      <c r="AU152" s="17" t="s">
        <v>81</v>
      </c>
    </row>
    <row r="153" spans="2:65" s="13" customFormat="1" x14ac:dyDescent="0.2">
      <c r="B153" s="155"/>
      <c r="D153" s="149" t="s">
        <v>163</v>
      </c>
      <c r="E153" s="156" t="s">
        <v>19</v>
      </c>
      <c r="F153" s="157" t="s">
        <v>988</v>
      </c>
      <c r="H153" s="158">
        <v>511.05200000000002</v>
      </c>
      <c r="I153" s="159"/>
      <c r="L153" s="155"/>
      <c r="M153" s="160"/>
      <c r="T153" s="161"/>
      <c r="AT153" s="156" t="s">
        <v>163</v>
      </c>
      <c r="AU153" s="156" t="s">
        <v>81</v>
      </c>
      <c r="AV153" s="13" t="s">
        <v>81</v>
      </c>
      <c r="AW153" s="13" t="s">
        <v>33</v>
      </c>
      <c r="AX153" s="13" t="s">
        <v>79</v>
      </c>
      <c r="AY153" s="156" t="s">
        <v>152</v>
      </c>
    </row>
    <row r="154" spans="2:65" s="1" customFormat="1" ht="24.2" customHeight="1" x14ac:dyDescent="0.2">
      <c r="B154" s="32"/>
      <c r="C154" s="131" t="s">
        <v>239</v>
      </c>
      <c r="D154" s="131" t="s">
        <v>154</v>
      </c>
      <c r="E154" s="132" t="s">
        <v>240</v>
      </c>
      <c r="F154" s="133" t="s">
        <v>241</v>
      </c>
      <c r="G154" s="134" t="s">
        <v>186</v>
      </c>
      <c r="H154" s="135">
        <v>283.91800000000001</v>
      </c>
      <c r="I154" s="136"/>
      <c r="J154" s="137">
        <f>ROUND(I154*H154,2)</f>
        <v>0</v>
      </c>
      <c r="K154" s="133" t="s">
        <v>158</v>
      </c>
      <c r="L154" s="32"/>
      <c r="M154" s="138" t="s">
        <v>19</v>
      </c>
      <c r="N154" s="139" t="s">
        <v>43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159</v>
      </c>
      <c r="AT154" s="142" t="s">
        <v>154</v>
      </c>
      <c r="AU154" s="142" t="s">
        <v>81</v>
      </c>
      <c r="AY154" s="17" t="s">
        <v>152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7" t="s">
        <v>79</v>
      </c>
      <c r="BK154" s="143">
        <f>ROUND(I154*H154,2)</f>
        <v>0</v>
      </c>
      <c r="BL154" s="17" t="s">
        <v>159</v>
      </c>
      <c r="BM154" s="142" t="s">
        <v>557</v>
      </c>
    </row>
    <row r="155" spans="2:65" s="1" customFormat="1" x14ac:dyDescent="0.2">
      <c r="B155" s="32"/>
      <c r="D155" s="144" t="s">
        <v>161</v>
      </c>
      <c r="F155" s="145" t="s">
        <v>243</v>
      </c>
      <c r="I155" s="146"/>
      <c r="L155" s="32"/>
      <c r="M155" s="147"/>
      <c r="T155" s="53"/>
      <c r="AT155" s="17" t="s">
        <v>161</v>
      </c>
      <c r="AU155" s="17" t="s">
        <v>81</v>
      </c>
    </row>
    <row r="156" spans="2:65" s="13" customFormat="1" x14ac:dyDescent="0.2">
      <c r="B156" s="155"/>
      <c r="D156" s="149" t="s">
        <v>163</v>
      </c>
      <c r="E156" s="156" t="s">
        <v>19</v>
      </c>
      <c r="F156" s="157" t="s">
        <v>989</v>
      </c>
      <c r="H156" s="158">
        <v>283.91800000000001</v>
      </c>
      <c r="I156" s="159"/>
      <c r="L156" s="155"/>
      <c r="M156" s="160"/>
      <c r="T156" s="161"/>
      <c r="AT156" s="156" t="s">
        <v>163</v>
      </c>
      <c r="AU156" s="156" t="s">
        <v>81</v>
      </c>
      <c r="AV156" s="13" t="s">
        <v>81</v>
      </c>
      <c r="AW156" s="13" t="s">
        <v>33</v>
      </c>
      <c r="AX156" s="13" t="s">
        <v>79</v>
      </c>
      <c r="AY156" s="156" t="s">
        <v>152</v>
      </c>
    </row>
    <row r="157" spans="2:65" s="1" customFormat="1" ht="24.2" customHeight="1" x14ac:dyDescent="0.2">
      <c r="B157" s="32"/>
      <c r="C157" s="131" t="s">
        <v>245</v>
      </c>
      <c r="D157" s="131" t="s">
        <v>154</v>
      </c>
      <c r="E157" s="132" t="s">
        <v>246</v>
      </c>
      <c r="F157" s="133" t="s">
        <v>247</v>
      </c>
      <c r="G157" s="134" t="s">
        <v>186</v>
      </c>
      <c r="H157" s="135">
        <v>9.64</v>
      </c>
      <c r="I157" s="136"/>
      <c r="J157" s="137">
        <f>ROUND(I157*H157,2)</f>
        <v>0</v>
      </c>
      <c r="K157" s="133" t="s">
        <v>158</v>
      </c>
      <c r="L157" s="32"/>
      <c r="M157" s="138" t="s">
        <v>19</v>
      </c>
      <c r="N157" s="139" t="s">
        <v>43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159</v>
      </c>
      <c r="AT157" s="142" t="s">
        <v>154</v>
      </c>
      <c r="AU157" s="142" t="s">
        <v>81</v>
      </c>
      <c r="AY157" s="17" t="s">
        <v>152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7" t="s">
        <v>79</v>
      </c>
      <c r="BK157" s="143">
        <f>ROUND(I157*H157,2)</f>
        <v>0</v>
      </c>
      <c r="BL157" s="17" t="s">
        <v>159</v>
      </c>
      <c r="BM157" s="142" t="s">
        <v>559</v>
      </c>
    </row>
    <row r="158" spans="2:65" s="1" customFormat="1" x14ac:dyDescent="0.2">
      <c r="B158" s="32"/>
      <c r="D158" s="144" t="s">
        <v>161</v>
      </c>
      <c r="F158" s="145" t="s">
        <v>249</v>
      </c>
      <c r="I158" s="146"/>
      <c r="L158" s="32"/>
      <c r="M158" s="147"/>
      <c r="T158" s="53"/>
      <c r="AT158" s="17" t="s">
        <v>161</v>
      </c>
      <c r="AU158" s="17" t="s">
        <v>81</v>
      </c>
    </row>
    <row r="159" spans="2:65" s="12" customFormat="1" x14ac:dyDescent="0.2">
      <c r="B159" s="148"/>
      <c r="D159" s="149" t="s">
        <v>163</v>
      </c>
      <c r="E159" s="150" t="s">
        <v>19</v>
      </c>
      <c r="F159" s="151" t="s">
        <v>250</v>
      </c>
      <c r="H159" s="150" t="s">
        <v>19</v>
      </c>
      <c r="I159" s="152"/>
      <c r="L159" s="148"/>
      <c r="M159" s="153"/>
      <c r="T159" s="154"/>
      <c r="AT159" s="150" t="s">
        <v>163</v>
      </c>
      <c r="AU159" s="150" t="s">
        <v>81</v>
      </c>
      <c r="AV159" s="12" t="s">
        <v>79</v>
      </c>
      <c r="AW159" s="12" t="s">
        <v>33</v>
      </c>
      <c r="AX159" s="12" t="s">
        <v>72</v>
      </c>
      <c r="AY159" s="150" t="s">
        <v>152</v>
      </c>
    </row>
    <row r="160" spans="2:65" s="13" customFormat="1" x14ac:dyDescent="0.2">
      <c r="B160" s="155"/>
      <c r="D160" s="149" t="s">
        <v>163</v>
      </c>
      <c r="E160" s="156" t="s">
        <v>19</v>
      </c>
      <c r="F160" s="157" t="s">
        <v>560</v>
      </c>
      <c r="H160" s="158">
        <v>40.247999999999998</v>
      </c>
      <c r="I160" s="159"/>
      <c r="L160" s="155"/>
      <c r="M160" s="160"/>
      <c r="T160" s="161"/>
      <c r="AT160" s="156" t="s">
        <v>163</v>
      </c>
      <c r="AU160" s="156" t="s">
        <v>81</v>
      </c>
      <c r="AV160" s="13" t="s">
        <v>81</v>
      </c>
      <c r="AW160" s="13" t="s">
        <v>33</v>
      </c>
      <c r="AX160" s="13" t="s">
        <v>72</v>
      </c>
      <c r="AY160" s="156" t="s">
        <v>152</v>
      </c>
    </row>
    <row r="161" spans="2:65" s="13" customFormat="1" x14ac:dyDescent="0.2">
      <c r="B161" s="155"/>
      <c r="D161" s="149" t="s">
        <v>163</v>
      </c>
      <c r="E161" s="156" t="s">
        <v>19</v>
      </c>
      <c r="F161" s="157" t="s">
        <v>561</v>
      </c>
      <c r="H161" s="158">
        <v>-4.4720000000000004</v>
      </c>
      <c r="I161" s="159"/>
      <c r="L161" s="155"/>
      <c r="M161" s="160"/>
      <c r="T161" s="161"/>
      <c r="AT161" s="156" t="s">
        <v>163</v>
      </c>
      <c r="AU161" s="156" t="s">
        <v>81</v>
      </c>
      <c r="AV161" s="13" t="s">
        <v>81</v>
      </c>
      <c r="AW161" s="13" t="s">
        <v>33</v>
      </c>
      <c r="AX161" s="13" t="s">
        <v>72</v>
      </c>
      <c r="AY161" s="156" t="s">
        <v>152</v>
      </c>
    </row>
    <row r="162" spans="2:65" s="13" customFormat="1" x14ac:dyDescent="0.2">
      <c r="B162" s="155"/>
      <c r="D162" s="149" t="s">
        <v>163</v>
      </c>
      <c r="E162" s="156" t="s">
        <v>19</v>
      </c>
      <c r="F162" s="157" t="s">
        <v>562</v>
      </c>
      <c r="H162" s="158">
        <v>-26.135999999999999</v>
      </c>
      <c r="I162" s="159"/>
      <c r="L162" s="155"/>
      <c r="M162" s="160"/>
      <c r="T162" s="161"/>
      <c r="AT162" s="156" t="s">
        <v>163</v>
      </c>
      <c r="AU162" s="156" t="s">
        <v>81</v>
      </c>
      <c r="AV162" s="13" t="s">
        <v>81</v>
      </c>
      <c r="AW162" s="13" t="s">
        <v>33</v>
      </c>
      <c r="AX162" s="13" t="s">
        <v>72</v>
      </c>
      <c r="AY162" s="156" t="s">
        <v>152</v>
      </c>
    </row>
    <row r="163" spans="2:65" s="14" customFormat="1" x14ac:dyDescent="0.2">
      <c r="B163" s="162"/>
      <c r="D163" s="149" t="s">
        <v>163</v>
      </c>
      <c r="E163" s="163" t="s">
        <v>19</v>
      </c>
      <c r="F163" s="164" t="s">
        <v>194</v>
      </c>
      <c r="H163" s="165">
        <v>9.64</v>
      </c>
      <c r="I163" s="166"/>
      <c r="L163" s="162"/>
      <c r="M163" s="167"/>
      <c r="T163" s="168"/>
      <c r="AT163" s="163" t="s">
        <v>163</v>
      </c>
      <c r="AU163" s="163" t="s">
        <v>81</v>
      </c>
      <c r="AV163" s="14" t="s">
        <v>159</v>
      </c>
      <c r="AW163" s="14" t="s">
        <v>33</v>
      </c>
      <c r="AX163" s="14" t="s">
        <v>79</v>
      </c>
      <c r="AY163" s="163" t="s">
        <v>152</v>
      </c>
    </row>
    <row r="164" spans="2:65" s="1" customFormat="1" ht="16.5" customHeight="1" x14ac:dyDescent="0.2">
      <c r="B164" s="32"/>
      <c r="C164" s="169" t="s">
        <v>254</v>
      </c>
      <c r="D164" s="169" t="s">
        <v>228</v>
      </c>
      <c r="E164" s="170" t="s">
        <v>255</v>
      </c>
      <c r="F164" s="171" t="s">
        <v>256</v>
      </c>
      <c r="G164" s="172" t="s">
        <v>231</v>
      </c>
      <c r="H164" s="173">
        <v>19.28</v>
      </c>
      <c r="I164" s="174"/>
      <c r="J164" s="175">
        <f>ROUND(I164*H164,2)</f>
        <v>0</v>
      </c>
      <c r="K164" s="171" t="s">
        <v>158</v>
      </c>
      <c r="L164" s="176"/>
      <c r="M164" s="177" t="s">
        <v>19</v>
      </c>
      <c r="N164" s="178" t="s">
        <v>43</v>
      </c>
      <c r="P164" s="140">
        <f>O164*H164</f>
        <v>0</v>
      </c>
      <c r="Q164" s="140">
        <v>1</v>
      </c>
      <c r="R164" s="140">
        <f>Q164*H164</f>
        <v>19.28</v>
      </c>
      <c r="S164" s="140">
        <v>0</v>
      </c>
      <c r="T164" s="141">
        <f>S164*H164</f>
        <v>0</v>
      </c>
      <c r="AR164" s="142" t="s">
        <v>208</v>
      </c>
      <c r="AT164" s="142" t="s">
        <v>228</v>
      </c>
      <c r="AU164" s="142" t="s">
        <v>81</v>
      </c>
      <c r="AY164" s="17" t="s">
        <v>152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7" t="s">
        <v>79</v>
      </c>
      <c r="BK164" s="143">
        <f>ROUND(I164*H164,2)</f>
        <v>0</v>
      </c>
      <c r="BL164" s="17" t="s">
        <v>159</v>
      </c>
      <c r="BM164" s="142" t="s">
        <v>563</v>
      </c>
    </row>
    <row r="165" spans="2:65" s="13" customFormat="1" x14ac:dyDescent="0.2">
      <c r="B165" s="155"/>
      <c r="D165" s="149" t="s">
        <v>163</v>
      </c>
      <c r="E165" s="156" t="s">
        <v>19</v>
      </c>
      <c r="F165" s="157" t="s">
        <v>564</v>
      </c>
      <c r="H165" s="158">
        <v>19.28</v>
      </c>
      <c r="I165" s="159"/>
      <c r="L165" s="155"/>
      <c r="M165" s="160"/>
      <c r="T165" s="161"/>
      <c r="AT165" s="156" t="s">
        <v>163</v>
      </c>
      <c r="AU165" s="156" t="s">
        <v>81</v>
      </c>
      <c r="AV165" s="13" t="s">
        <v>81</v>
      </c>
      <c r="AW165" s="13" t="s">
        <v>33</v>
      </c>
      <c r="AX165" s="13" t="s">
        <v>79</v>
      </c>
      <c r="AY165" s="156" t="s">
        <v>152</v>
      </c>
    </row>
    <row r="166" spans="2:65" s="1" customFormat="1" ht="24.2" customHeight="1" x14ac:dyDescent="0.2">
      <c r="B166" s="32"/>
      <c r="C166" s="131" t="s">
        <v>259</v>
      </c>
      <c r="D166" s="131" t="s">
        <v>154</v>
      </c>
      <c r="E166" s="132" t="s">
        <v>990</v>
      </c>
      <c r="F166" s="133" t="s">
        <v>991</v>
      </c>
      <c r="G166" s="134" t="s">
        <v>157</v>
      </c>
      <c r="H166" s="135">
        <v>18</v>
      </c>
      <c r="I166" s="136"/>
      <c r="J166" s="137">
        <f>ROUND(I166*H166,2)</f>
        <v>0</v>
      </c>
      <c r="K166" s="133" t="s">
        <v>158</v>
      </c>
      <c r="L166" s="32"/>
      <c r="M166" s="138" t="s">
        <v>19</v>
      </c>
      <c r="N166" s="139" t="s">
        <v>43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AR166" s="142" t="s">
        <v>159</v>
      </c>
      <c r="AT166" s="142" t="s">
        <v>154</v>
      </c>
      <c r="AU166" s="142" t="s">
        <v>81</v>
      </c>
      <c r="AY166" s="17" t="s">
        <v>152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7" t="s">
        <v>79</v>
      </c>
      <c r="BK166" s="143">
        <f>ROUND(I166*H166,2)</f>
        <v>0</v>
      </c>
      <c r="BL166" s="17" t="s">
        <v>159</v>
      </c>
      <c r="BM166" s="142" t="s">
        <v>565</v>
      </c>
    </row>
    <row r="167" spans="2:65" s="1" customFormat="1" x14ac:dyDescent="0.2">
      <c r="B167" s="32"/>
      <c r="D167" s="144" t="s">
        <v>161</v>
      </c>
      <c r="F167" s="145" t="s">
        <v>992</v>
      </c>
      <c r="I167" s="146"/>
      <c r="L167" s="32"/>
      <c r="M167" s="147"/>
      <c r="T167" s="53"/>
      <c r="AT167" s="17" t="s">
        <v>161</v>
      </c>
      <c r="AU167" s="17" t="s">
        <v>81</v>
      </c>
    </row>
    <row r="168" spans="2:65" s="13" customFormat="1" x14ac:dyDescent="0.2">
      <c r="B168" s="155"/>
      <c r="D168" s="149" t="s">
        <v>163</v>
      </c>
      <c r="E168" s="156" t="s">
        <v>19</v>
      </c>
      <c r="F168" s="157" t="s">
        <v>271</v>
      </c>
      <c r="H168" s="158">
        <v>18</v>
      </c>
      <c r="I168" s="159"/>
      <c r="L168" s="155"/>
      <c r="M168" s="160"/>
      <c r="T168" s="161"/>
      <c r="AT168" s="156" t="s">
        <v>163</v>
      </c>
      <c r="AU168" s="156" t="s">
        <v>81</v>
      </c>
      <c r="AV168" s="13" t="s">
        <v>81</v>
      </c>
      <c r="AW168" s="13" t="s">
        <v>33</v>
      </c>
      <c r="AX168" s="13" t="s">
        <v>79</v>
      </c>
      <c r="AY168" s="156" t="s">
        <v>152</v>
      </c>
    </row>
    <row r="169" spans="2:65" s="1" customFormat="1" ht="16.5" customHeight="1" x14ac:dyDescent="0.2">
      <c r="B169" s="32"/>
      <c r="C169" s="169" t="s">
        <v>265</v>
      </c>
      <c r="D169" s="169" t="s">
        <v>228</v>
      </c>
      <c r="E169" s="170" t="s">
        <v>266</v>
      </c>
      <c r="F169" s="171" t="s">
        <v>267</v>
      </c>
      <c r="G169" s="172" t="s">
        <v>268</v>
      </c>
      <c r="H169" s="173">
        <v>0.36</v>
      </c>
      <c r="I169" s="174"/>
      <c r="J169" s="175">
        <f>ROUND(I169*H169,2)</f>
        <v>0</v>
      </c>
      <c r="K169" s="171" t="s">
        <v>158</v>
      </c>
      <c r="L169" s="176"/>
      <c r="M169" s="177" t="s">
        <v>19</v>
      </c>
      <c r="N169" s="178" t="s">
        <v>43</v>
      </c>
      <c r="P169" s="140">
        <f>O169*H169</f>
        <v>0</v>
      </c>
      <c r="Q169" s="140">
        <v>1E-3</v>
      </c>
      <c r="R169" s="140">
        <f>Q169*H169</f>
        <v>3.5999999999999997E-4</v>
      </c>
      <c r="S169" s="140">
        <v>0</v>
      </c>
      <c r="T169" s="141">
        <f>S169*H169</f>
        <v>0</v>
      </c>
      <c r="AR169" s="142" t="s">
        <v>208</v>
      </c>
      <c r="AT169" s="142" t="s">
        <v>228</v>
      </c>
      <c r="AU169" s="142" t="s">
        <v>81</v>
      </c>
      <c r="AY169" s="17" t="s">
        <v>152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7" t="s">
        <v>79</v>
      </c>
      <c r="BK169" s="143">
        <f>ROUND(I169*H169,2)</f>
        <v>0</v>
      </c>
      <c r="BL169" s="17" t="s">
        <v>159</v>
      </c>
      <c r="BM169" s="142" t="s">
        <v>567</v>
      </c>
    </row>
    <row r="170" spans="2:65" s="13" customFormat="1" x14ac:dyDescent="0.2">
      <c r="B170" s="155"/>
      <c r="D170" s="149" t="s">
        <v>163</v>
      </c>
      <c r="F170" s="157" t="s">
        <v>993</v>
      </c>
      <c r="H170" s="158">
        <v>0.36</v>
      </c>
      <c r="I170" s="159"/>
      <c r="L170" s="155"/>
      <c r="M170" s="160"/>
      <c r="T170" s="161"/>
      <c r="AT170" s="156" t="s">
        <v>163</v>
      </c>
      <c r="AU170" s="156" t="s">
        <v>81</v>
      </c>
      <c r="AV170" s="13" t="s">
        <v>81</v>
      </c>
      <c r="AW170" s="13" t="s">
        <v>4</v>
      </c>
      <c r="AX170" s="13" t="s">
        <v>79</v>
      </c>
      <c r="AY170" s="156" t="s">
        <v>152</v>
      </c>
    </row>
    <row r="171" spans="2:65" s="1" customFormat="1" ht="21.75" customHeight="1" x14ac:dyDescent="0.2">
      <c r="B171" s="32"/>
      <c r="C171" s="131" t="s">
        <v>271</v>
      </c>
      <c r="D171" s="131" t="s">
        <v>154</v>
      </c>
      <c r="E171" s="132" t="s">
        <v>272</v>
      </c>
      <c r="F171" s="133" t="s">
        <v>273</v>
      </c>
      <c r="G171" s="134" t="s">
        <v>157</v>
      </c>
      <c r="H171" s="135">
        <v>97.2</v>
      </c>
      <c r="I171" s="136"/>
      <c r="J171" s="137">
        <f>ROUND(I171*H171,2)</f>
        <v>0</v>
      </c>
      <c r="K171" s="133" t="s">
        <v>158</v>
      </c>
      <c r="L171" s="32"/>
      <c r="M171" s="138" t="s">
        <v>19</v>
      </c>
      <c r="N171" s="139" t="s">
        <v>43</v>
      </c>
      <c r="P171" s="140">
        <f>O171*H171</f>
        <v>0</v>
      </c>
      <c r="Q171" s="140">
        <v>0</v>
      </c>
      <c r="R171" s="140">
        <f>Q171*H171</f>
        <v>0</v>
      </c>
      <c r="S171" s="140">
        <v>0</v>
      </c>
      <c r="T171" s="141">
        <f>S171*H171</f>
        <v>0</v>
      </c>
      <c r="AR171" s="142" t="s">
        <v>159</v>
      </c>
      <c r="AT171" s="142" t="s">
        <v>154</v>
      </c>
      <c r="AU171" s="142" t="s">
        <v>81</v>
      </c>
      <c r="AY171" s="17" t="s">
        <v>152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7" t="s">
        <v>79</v>
      </c>
      <c r="BK171" s="143">
        <f>ROUND(I171*H171,2)</f>
        <v>0</v>
      </c>
      <c r="BL171" s="17" t="s">
        <v>159</v>
      </c>
      <c r="BM171" s="142" t="s">
        <v>569</v>
      </c>
    </row>
    <row r="172" spans="2:65" s="1" customFormat="1" x14ac:dyDescent="0.2">
      <c r="B172" s="32"/>
      <c r="D172" s="144" t="s">
        <v>161</v>
      </c>
      <c r="F172" s="145" t="s">
        <v>275</v>
      </c>
      <c r="I172" s="146"/>
      <c r="L172" s="32"/>
      <c r="M172" s="147"/>
      <c r="T172" s="53"/>
      <c r="AT172" s="17" t="s">
        <v>161</v>
      </c>
      <c r="AU172" s="17" t="s">
        <v>81</v>
      </c>
    </row>
    <row r="173" spans="2:65" s="12" customFormat="1" x14ac:dyDescent="0.2">
      <c r="B173" s="148"/>
      <c r="D173" s="149" t="s">
        <v>163</v>
      </c>
      <c r="E173" s="150" t="s">
        <v>19</v>
      </c>
      <c r="F173" s="151" t="s">
        <v>534</v>
      </c>
      <c r="H173" s="150" t="s">
        <v>19</v>
      </c>
      <c r="I173" s="152"/>
      <c r="L173" s="148"/>
      <c r="M173" s="153"/>
      <c r="T173" s="154"/>
      <c r="AT173" s="150" t="s">
        <v>163</v>
      </c>
      <c r="AU173" s="150" t="s">
        <v>81</v>
      </c>
      <c r="AV173" s="12" t="s">
        <v>79</v>
      </c>
      <c r="AW173" s="12" t="s">
        <v>33</v>
      </c>
      <c r="AX173" s="12" t="s">
        <v>72</v>
      </c>
      <c r="AY173" s="150" t="s">
        <v>152</v>
      </c>
    </row>
    <row r="174" spans="2:65" s="13" customFormat="1" x14ac:dyDescent="0.2">
      <c r="B174" s="155"/>
      <c r="D174" s="149" t="s">
        <v>163</v>
      </c>
      <c r="E174" s="156" t="s">
        <v>19</v>
      </c>
      <c r="F174" s="157" t="s">
        <v>911</v>
      </c>
      <c r="H174" s="158">
        <v>77</v>
      </c>
      <c r="I174" s="159"/>
      <c r="L174" s="155"/>
      <c r="M174" s="160"/>
      <c r="T174" s="161"/>
      <c r="AT174" s="156" t="s">
        <v>163</v>
      </c>
      <c r="AU174" s="156" t="s">
        <v>81</v>
      </c>
      <c r="AV174" s="13" t="s">
        <v>81</v>
      </c>
      <c r="AW174" s="13" t="s">
        <v>33</v>
      </c>
      <c r="AX174" s="13" t="s">
        <v>72</v>
      </c>
      <c r="AY174" s="156" t="s">
        <v>152</v>
      </c>
    </row>
    <row r="175" spans="2:65" s="12" customFormat="1" x14ac:dyDescent="0.2">
      <c r="B175" s="148"/>
      <c r="D175" s="149" t="s">
        <v>163</v>
      </c>
      <c r="E175" s="150" t="s">
        <v>19</v>
      </c>
      <c r="F175" s="151" t="s">
        <v>189</v>
      </c>
      <c r="H175" s="150" t="s">
        <v>19</v>
      </c>
      <c r="I175" s="152"/>
      <c r="L175" s="148"/>
      <c r="M175" s="153"/>
      <c r="T175" s="154"/>
      <c r="AT175" s="150" t="s">
        <v>163</v>
      </c>
      <c r="AU175" s="150" t="s">
        <v>81</v>
      </c>
      <c r="AV175" s="12" t="s">
        <v>79</v>
      </c>
      <c r="AW175" s="12" t="s">
        <v>33</v>
      </c>
      <c r="AX175" s="12" t="s">
        <v>72</v>
      </c>
      <c r="AY175" s="150" t="s">
        <v>152</v>
      </c>
    </row>
    <row r="176" spans="2:65" s="13" customFormat="1" x14ac:dyDescent="0.2">
      <c r="B176" s="155"/>
      <c r="D176" s="149" t="s">
        <v>163</v>
      </c>
      <c r="E176" s="156" t="s">
        <v>19</v>
      </c>
      <c r="F176" s="157" t="s">
        <v>994</v>
      </c>
      <c r="H176" s="158">
        <v>3.3</v>
      </c>
      <c r="I176" s="159"/>
      <c r="L176" s="155"/>
      <c r="M176" s="160"/>
      <c r="T176" s="161"/>
      <c r="AT176" s="156" t="s">
        <v>163</v>
      </c>
      <c r="AU176" s="156" t="s">
        <v>81</v>
      </c>
      <c r="AV176" s="13" t="s">
        <v>81</v>
      </c>
      <c r="AW176" s="13" t="s">
        <v>33</v>
      </c>
      <c r="AX176" s="13" t="s">
        <v>72</v>
      </c>
      <c r="AY176" s="156" t="s">
        <v>152</v>
      </c>
    </row>
    <row r="177" spans="2:65" s="12" customFormat="1" x14ac:dyDescent="0.2">
      <c r="B177" s="148"/>
      <c r="D177" s="149" t="s">
        <v>163</v>
      </c>
      <c r="E177" s="150" t="s">
        <v>19</v>
      </c>
      <c r="F177" s="151" t="s">
        <v>225</v>
      </c>
      <c r="H177" s="150" t="s">
        <v>19</v>
      </c>
      <c r="I177" s="152"/>
      <c r="L177" s="148"/>
      <c r="M177" s="153"/>
      <c r="T177" s="154"/>
      <c r="AT177" s="150" t="s">
        <v>163</v>
      </c>
      <c r="AU177" s="150" t="s">
        <v>81</v>
      </c>
      <c r="AV177" s="12" t="s">
        <v>79</v>
      </c>
      <c r="AW177" s="12" t="s">
        <v>33</v>
      </c>
      <c r="AX177" s="12" t="s">
        <v>72</v>
      </c>
      <c r="AY177" s="150" t="s">
        <v>152</v>
      </c>
    </row>
    <row r="178" spans="2:65" s="13" customFormat="1" x14ac:dyDescent="0.2">
      <c r="B178" s="155"/>
      <c r="D178" s="149" t="s">
        <v>163</v>
      </c>
      <c r="E178" s="156" t="s">
        <v>19</v>
      </c>
      <c r="F178" s="157" t="s">
        <v>995</v>
      </c>
      <c r="H178" s="158">
        <v>16.899999999999999</v>
      </c>
      <c r="I178" s="159"/>
      <c r="L178" s="155"/>
      <c r="M178" s="160"/>
      <c r="T178" s="161"/>
      <c r="AT178" s="156" t="s">
        <v>163</v>
      </c>
      <c r="AU178" s="156" t="s">
        <v>81</v>
      </c>
      <c r="AV178" s="13" t="s">
        <v>81</v>
      </c>
      <c r="AW178" s="13" t="s">
        <v>33</v>
      </c>
      <c r="AX178" s="13" t="s">
        <v>72</v>
      </c>
      <c r="AY178" s="156" t="s">
        <v>152</v>
      </c>
    </row>
    <row r="179" spans="2:65" s="14" customFormat="1" x14ac:dyDescent="0.2">
      <c r="B179" s="162"/>
      <c r="D179" s="149" t="s">
        <v>163</v>
      </c>
      <c r="E179" s="163" t="s">
        <v>19</v>
      </c>
      <c r="F179" s="164" t="s">
        <v>194</v>
      </c>
      <c r="H179" s="165">
        <v>97.2</v>
      </c>
      <c r="I179" s="166"/>
      <c r="L179" s="162"/>
      <c r="M179" s="167"/>
      <c r="T179" s="168"/>
      <c r="AT179" s="163" t="s">
        <v>163</v>
      </c>
      <c r="AU179" s="163" t="s">
        <v>81</v>
      </c>
      <c r="AV179" s="14" t="s">
        <v>159</v>
      </c>
      <c r="AW179" s="14" t="s">
        <v>33</v>
      </c>
      <c r="AX179" s="14" t="s">
        <v>79</v>
      </c>
      <c r="AY179" s="163" t="s">
        <v>152</v>
      </c>
    </row>
    <row r="180" spans="2:65" s="1" customFormat="1" ht="21.75" customHeight="1" x14ac:dyDescent="0.2">
      <c r="B180" s="32"/>
      <c r="C180" s="131" t="s">
        <v>278</v>
      </c>
      <c r="D180" s="131" t="s">
        <v>154</v>
      </c>
      <c r="E180" s="132" t="s">
        <v>996</v>
      </c>
      <c r="F180" s="133" t="s">
        <v>997</v>
      </c>
      <c r="G180" s="134" t="s">
        <v>157</v>
      </c>
      <c r="H180" s="135">
        <v>54</v>
      </c>
      <c r="I180" s="136"/>
      <c r="J180" s="137">
        <f>ROUND(I180*H180,2)</f>
        <v>0</v>
      </c>
      <c r="K180" s="133" t="s">
        <v>158</v>
      </c>
      <c r="L180" s="32"/>
      <c r="M180" s="138" t="s">
        <v>19</v>
      </c>
      <c r="N180" s="139" t="s">
        <v>43</v>
      </c>
      <c r="P180" s="140">
        <f>O180*H180</f>
        <v>0</v>
      </c>
      <c r="Q180" s="140">
        <v>0</v>
      </c>
      <c r="R180" s="140">
        <f>Q180*H180</f>
        <v>0</v>
      </c>
      <c r="S180" s="140">
        <v>0</v>
      </c>
      <c r="T180" s="141">
        <f>S180*H180</f>
        <v>0</v>
      </c>
      <c r="AR180" s="142" t="s">
        <v>159</v>
      </c>
      <c r="AT180" s="142" t="s">
        <v>154</v>
      </c>
      <c r="AU180" s="142" t="s">
        <v>81</v>
      </c>
      <c r="AY180" s="17" t="s">
        <v>152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7" t="s">
        <v>79</v>
      </c>
      <c r="BK180" s="143">
        <f>ROUND(I180*H180,2)</f>
        <v>0</v>
      </c>
      <c r="BL180" s="17" t="s">
        <v>159</v>
      </c>
      <c r="BM180" s="142" t="s">
        <v>573</v>
      </c>
    </row>
    <row r="181" spans="2:65" s="1" customFormat="1" x14ac:dyDescent="0.2">
      <c r="B181" s="32"/>
      <c r="D181" s="144" t="s">
        <v>161</v>
      </c>
      <c r="F181" s="145" t="s">
        <v>998</v>
      </c>
      <c r="I181" s="146"/>
      <c r="L181" s="32"/>
      <c r="M181" s="147"/>
      <c r="T181" s="53"/>
      <c r="AT181" s="17" t="s">
        <v>161</v>
      </c>
      <c r="AU181" s="17" t="s">
        <v>81</v>
      </c>
    </row>
    <row r="182" spans="2:65" s="12" customFormat="1" x14ac:dyDescent="0.2">
      <c r="B182" s="148"/>
      <c r="D182" s="149" t="s">
        <v>163</v>
      </c>
      <c r="E182" s="150" t="s">
        <v>19</v>
      </c>
      <c r="F182" s="151" t="s">
        <v>283</v>
      </c>
      <c r="H182" s="150" t="s">
        <v>19</v>
      </c>
      <c r="I182" s="152"/>
      <c r="L182" s="148"/>
      <c r="M182" s="153"/>
      <c r="T182" s="154"/>
      <c r="AT182" s="150" t="s">
        <v>163</v>
      </c>
      <c r="AU182" s="150" t="s">
        <v>81</v>
      </c>
      <c r="AV182" s="12" t="s">
        <v>79</v>
      </c>
      <c r="AW182" s="12" t="s">
        <v>33</v>
      </c>
      <c r="AX182" s="12" t="s">
        <v>72</v>
      </c>
      <c r="AY182" s="150" t="s">
        <v>152</v>
      </c>
    </row>
    <row r="183" spans="2:65" s="13" customFormat="1" x14ac:dyDescent="0.2">
      <c r="B183" s="155"/>
      <c r="D183" s="149" t="s">
        <v>163</v>
      </c>
      <c r="E183" s="156" t="s">
        <v>19</v>
      </c>
      <c r="F183" s="157" t="s">
        <v>999</v>
      </c>
      <c r="H183" s="158">
        <v>54</v>
      </c>
      <c r="I183" s="159"/>
      <c r="L183" s="155"/>
      <c r="M183" s="160"/>
      <c r="T183" s="161"/>
      <c r="AT183" s="156" t="s">
        <v>163</v>
      </c>
      <c r="AU183" s="156" t="s">
        <v>81</v>
      </c>
      <c r="AV183" s="13" t="s">
        <v>81</v>
      </c>
      <c r="AW183" s="13" t="s">
        <v>33</v>
      </c>
      <c r="AX183" s="13" t="s">
        <v>79</v>
      </c>
      <c r="AY183" s="156" t="s">
        <v>152</v>
      </c>
    </row>
    <row r="184" spans="2:65" s="1" customFormat="1" ht="16.5" customHeight="1" x14ac:dyDescent="0.2">
      <c r="B184" s="32"/>
      <c r="C184" s="169" t="s">
        <v>285</v>
      </c>
      <c r="D184" s="169" t="s">
        <v>228</v>
      </c>
      <c r="E184" s="170" t="s">
        <v>286</v>
      </c>
      <c r="F184" s="171" t="s">
        <v>287</v>
      </c>
      <c r="G184" s="172" t="s">
        <v>231</v>
      </c>
      <c r="H184" s="173">
        <v>4.32</v>
      </c>
      <c r="I184" s="174"/>
      <c r="J184" s="175">
        <f>ROUND(I184*H184,2)</f>
        <v>0</v>
      </c>
      <c r="K184" s="171" t="s">
        <v>158</v>
      </c>
      <c r="L184" s="176"/>
      <c r="M184" s="177" t="s">
        <v>19</v>
      </c>
      <c r="N184" s="178" t="s">
        <v>43</v>
      </c>
      <c r="P184" s="140">
        <f>O184*H184</f>
        <v>0</v>
      </c>
      <c r="Q184" s="140">
        <v>1</v>
      </c>
      <c r="R184" s="140">
        <f>Q184*H184</f>
        <v>4.32</v>
      </c>
      <c r="S184" s="140">
        <v>0</v>
      </c>
      <c r="T184" s="141">
        <f>S184*H184</f>
        <v>0</v>
      </c>
      <c r="AR184" s="142" t="s">
        <v>208</v>
      </c>
      <c r="AT184" s="142" t="s">
        <v>228</v>
      </c>
      <c r="AU184" s="142" t="s">
        <v>81</v>
      </c>
      <c r="AY184" s="17" t="s">
        <v>152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7" t="s">
        <v>79</v>
      </c>
      <c r="BK184" s="143">
        <f>ROUND(I184*H184,2)</f>
        <v>0</v>
      </c>
      <c r="BL184" s="17" t="s">
        <v>159</v>
      </c>
      <c r="BM184" s="142" t="s">
        <v>575</v>
      </c>
    </row>
    <row r="185" spans="2:65" s="13" customFormat="1" x14ac:dyDescent="0.2">
      <c r="B185" s="155"/>
      <c r="D185" s="149" t="s">
        <v>163</v>
      </c>
      <c r="E185" s="156" t="s">
        <v>19</v>
      </c>
      <c r="F185" s="157" t="s">
        <v>1000</v>
      </c>
      <c r="H185" s="158">
        <v>4.32</v>
      </c>
      <c r="I185" s="159"/>
      <c r="L185" s="155"/>
      <c r="M185" s="160"/>
      <c r="T185" s="161"/>
      <c r="AT185" s="156" t="s">
        <v>163</v>
      </c>
      <c r="AU185" s="156" t="s">
        <v>81</v>
      </c>
      <c r="AV185" s="13" t="s">
        <v>81</v>
      </c>
      <c r="AW185" s="13" t="s">
        <v>33</v>
      </c>
      <c r="AX185" s="13" t="s">
        <v>79</v>
      </c>
      <c r="AY185" s="156" t="s">
        <v>152</v>
      </c>
    </row>
    <row r="186" spans="2:65" s="11" customFormat="1" ht="22.9" customHeight="1" x14ac:dyDescent="0.2">
      <c r="B186" s="119"/>
      <c r="D186" s="120" t="s">
        <v>71</v>
      </c>
      <c r="E186" s="129" t="s">
        <v>81</v>
      </c>
      <c r="F186" s="129" t="s">
        <v>290</v>
      </c>
      <c r="I186" s="122"/>
      <c r="J186" s="130">
        <f>BK186</f>
        <v>0</v>
      </c>
      <c r="L186" s="119"/>
      <c r="M186" s="124"/>
      <c r="P186" s="125">
        <f>SUM(P187:P199)</f>
        <v>0</v>
      </c>
      <c r="R186" s="125">
        <f>SUM(R187:R199)</f>
        <v>67.37480880999999</v>
      </c>
      <c r="T186" s="126">
        <f>SUM(T187:T199)</f>
        <v>0</v>
      </c>
      <c r="AR186" s="120" t="s">
        <v>79</v>
      </c>
      <c r="AT186" s="127" t="s">
        <v>71</v>
      </c>
      <c r="AU186" s="127" t="s">
        <v>79</v>
      </c>
      <c r="AY186" s="120" t="s">
        <v>152</v>
      </c>
      <c r="BK186" s="128">
        <f>SUM(BK187:BK199)</f>
        <v>0</v>
      </c>
    </row>
    <row r="187" spans="2:65" s="1" customFormat="1" ht="16.5" customHeight="1" x14ac:dyDescent="0.2">
      <c r="B187" s="32"/>
      <c r="C187" s="131" t="s">
        <v>7</v>
      </c>
      <c r="D187" s="131" t="s">
        <v>154</v>
      </c>
      <c r="E187" s="132" t="s">
        <v>291</v>
      </c>
      <c r="F187" s="133" t="s">
        <v>292</v>
      </c>
      <c r="G187" s="134" t="s">
        <v>186</v>
      </c>
      <c r="H187" s="135">
        <v>1.1180000000000001</v>
      </c>
      <c r="I187" s="136"/>
      <c r="J187" s="137">
        <f>ROUND(I187*H187,2)</f>
        <v>0</v>
      </c>
      <c r="K187" s="133" t="s">
        <v>158</v>
      </c>
      <c r="L187" s="32"/>
      <c r="M187" s="138" t="s">
        <v>19</v>
      </c>
      <c r="N187" s="139" t="s">
        <v>43</v>
      </c>
      <c r="P187" s="140">
        <f>O187*H187</f>
        <v>0</v>
      </c>
      <c r="Q187" s="140">
        <v>2.16</v>
      </c>
      <c r="R187" s="140">
        <f>Q187*H187</f>
        <v>2.4148800000000006</v>
      </c>
      <c r="S187" s="140">
        <v>0</v>
      </c>
      <c r="T187" s="141">
        <f>S187*H187</f>
        <v>0</v>
      </c>
      <c r="AR187" s="142" t="s">
        <v>159</v>
      </c>
      <c r="AT187" s="142" t="s">
        <v>154</v>
      </c>
      <c r="AU187" s="142" t="s">
        <v>81</v>
      </c>
      <c r="AY187" s="17" t="s">
        <v>152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7" t="s">
        <v>79</v>
      </c>
      <c r="BK187" s="143">
        <f>ROUND(I187*H187,2)</f>
        <v>0</v>
      </c>
      <c r="BL187" s="17" t="s">
        <v>159</v>
      </c>
      <c r="BM187" s="142" t="s">
        <v>577</v>
      </c>
    </row>
    <row r="188" spans="2:65" s="1" customFormat="1" x14ac:dyDescent="0.2">
      <c r="B188" s="32"/>
      <c r="D188" s="144" t="s">
        <v>161</v>
      </c>
      <c r="F188" s="145" t="s">
        <v>294</v>
      </c>
      <c r="I188" s="146"/>
      <c r="L188" s="32"/>
      <c r="M188" s="147"/>
      <c r="T188" s="53"/>
      <c r="AT188" s="17" t="s">
        <v>161</v>
      </c>
      <c r="AU188" s="17" t="s">
        <v>81</v>
      </c>
    </row>
    <row r="189" spans="2:65" s="13" customFormat="1" x14ac:dyDescent="0.2">
      <c r="B189" s="155"/>
      <c r="D189" s="149" t="s">
        <v>163</v>
      </c>
      <c r="E189" s="156" t="s">
        <v>19</v>
      </c>
      <c r="F189" s="157" t="s">
        <v>578</v>
      </c>
      <c r="H189" s="158">
        <v>1.1180000000000001</v>
      </c>
      <c r="I189" s="159"/>
      <c r="L189" s="155"/>
      <c r="M189" s="160"/>
      <c r="T189" s="161"/>
      <c r="AT189" s="156" t="s">
        <v>163</v>
      </c>
      <c r="AU189" s="156" t="s">
        <v>81</v>
      </c>
      <c r="AV189" s="13" t="s">
        <v>81</v>
      </c>
      <c r="AW189" s="13" t="s">
        <v>33</v>
      </c>
      <c r="AX189" s="13" t="s">
        <v>79</v>
      </c>
      <c r="AY189" s="156" t="s">
        <v>152</v>
      </c>
    </row>
    <row r="190" spans="2:65" s="1" customFormat="1" ht="21.75" customHeight="1" x14ac:dyDescent="0.2">
      <c r="B190" s="32"/>
      <c r="C190" s="131" t="s">
        <v>296</v>
      </c>
      <c r="D190" s="131" t="s">
        <v>154</v>
      </c>
      <c r="E190" s="132" t="s">
        <v>297</v>
      </c>
      <c r="F190" s="133" t="s">
        <v>298</v>
      </c>
      <c r="G190" s="134" t="s">
        <v>186</v>
      </c>
      <c r="H190" s="135">
        <v>3.3540000000000001</v>
      </c>
      <c r="I190" s="136"/>
      <c r="J190" s="137">
        <f>ROUND(I190*H190,2)</f>
        <v>0</v>
      </c>
      <c r="K190" s="133" t="s">
        <v>158</v>
      </c>
      <c r="L190" s="32"/>
      <c r="M190" s="138" t="s">
        <v>19</v>
      </c>
      <c r="N190" s="139" t="s">
        <v>43</v>
      </c>
      <c r="P190" s="140">
        <f>O190*H190</f>
        <v>0</v>
      </c>
      <c r="Q190" s="140">
        <v>2.5018699999999998</v>
      </c>
      <c r="R190" s="140">
        <f>Q190*H190</f>
        <v>8.3912719799999991</v>
      </c>
      <c r="S190" s="140">
        <v>0</v>
      </c>
      <c r="T190" s="141">
        <f>S190*H190</f>
        <v>0</v>
      </c>
      <c r="AR190" s="142" t="s">
        <v>159</v>
      </c>
      <c r="AT190" s="142" t="s">
        <v>154</v>
      </c>
      <c r="AU190" s="142" t="s">
        <v>81</v>
      </c>
      <c r="AY190" s="17" t="s">
        <v>152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7" t="s">
        <v>79</v>
      </c>
      <c r="BK190" s="143">
        <f>ROUND(I190*H190,2)</f>
        <v>0</v>
      </c>
      <c r="BL190" s="17" t="s">
        <v>159</v>
      </c>
      <c r="BM190" s="142" t="s">
        <v>579</v>
      </c>
    </row>
    <row r="191" spans="2:65" s="1" customFormat="1" x14ac:dyDescent="0.2">
      <c r="B191" s="32"/>
      <c r="D191" s="144" t="s">
        <v>161</v>
      </c>
      <c r="F191" s="145" t="s">
        <v>300</v>
      </c>
      <c r="I191" s="146"/>
      <c r="L191" s="32"/>
      <c r="M191" s="147"/>
      <c r="T191" s="53"/>
      <c r="AT191" s="17" t="s">
        <v>161</v>
      </c>
      <c r="AU191" s="17" t="s">
        <v>81</v>
      </c>
    </row>
    <row r="192" spans="2:65" s="13" customFormat="1" x14ac:dyDescent="0.2">
      <c r="B192" s="155"/>
      <c r="D192" s="149" t="s">
        <v>163</v>
      </c>
      <c r="E192" s="156" t="s">
        <v>19</v>
      </c>
      <c r="F192" s="157" t="s">
        <v>580</v>
      </c>
      <c r="H192" s="158">
        <v>3.3540000000000001</v>
      </c>
      <c r="I192" s="159"/>
      <c r="L192" s="155"/>
      <c r="M192" s="160"/>
      <c r="T192" s="161"/>
      <c r="AT192" s="156" t="s">
        <v>163</v>
      </c>
      <c r="AU192" s="156" t="s">
        <v>81</v>
      </c>
      <c r="AV192" s="13" t="s">
        <v>81</v>
      </c>
      <c r="AW192" s="13" t="s">
        <v>33</v>
      </c>
      <c r="AX192" s="13" t="s">
        <v>79</v>
      </c>
      <c r="AY192" s="156" t="s">
        <v>152</v>
      </c>
    </row>
    <row r="193" spans="2:65" s="1" customFormat="1" ht="16.5" customHeight="1" x14ac:dyDescent="0.2">
      <c r="B193" s="32"/>
      <c r="C193" s="131" t="s">
        <v>302</v>
      </c>
      <c r="D193" s="131" t="s">
        <v>154</v>
      </c>
      <c r="E193" s="132" t="s">
        <v>303</v>
      </c>
      <c r="F193" s="133" t="s">
        <v>304</v>
      </c>
      <c r="G193" s="134" t="s">
        <v>231</v>
      </c>
      <c r="H193" s="135">
        <v>0.11899999999999999</v>
      </c>
      <c r="I193" s="136"/>
      <c r="J193" s="137">
        <f>ROUND(I193*H193,2)</f>
        <v>0</v>
      </c>
      <c r="K193" s="133" t="s">
        <v>158</v>
      </c>
      <c r="L193" s="32"/>
      <c r="M193" s="138" t="s">
        <v>19</v>
      </c>
      <c r="N193" s="139" t="s">
        <v>43</v>
      </c>
      <c r="P193" s="140">
        <f>O193*H193</f>
        <v>0</v>
      </c>
      <c r="Q193" s="140">
        <v>1.06277</v>
      </c>
      <c r="R193" s="140">
        <f>Q193*H193</f>
        <v>0.12646963</v>
      </c>
      <c r="S193" s="140">
        <v>0</v>
      </c>
      <c r="T193" s="141">
        <f>S193*H193</f>
        <v>0</v>
      </c>
      <c r="AR193" s="142" t="s">
        <v>159</v>
      </c>
      <c r="AT193" s="142" t="s">
        <v>154</v>
      </c>
      <c r="AU193" s="142" t="s">
        <v>81</v>
      </c>
      <c r="AY193" s="17" t="s">
        <v>152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7" t="s">
        <v>79</v>
      </c>
      <c r="BK193" s="143">
        <f>ROUND(I193*H193,2)</f>
        <v>0</v>
      </c>
      <c r="BL193" s="17" t="s">
        <v>159</v>
      </c>
      <c r="BM193" s="142" t="s">
        <v>581</v>
      </c>
    </row>
    <row r="194" spans="2:65" s="1" customFormat="1" x14ac:dyDescent="0.2">
      <c r="B194" s="32"/>
      <c r="D194" s="144" t="s">
        <v>161</v>
      </c>
      <c r="F194" s="145" t="s">
        <v>306</v>
      </c>
      <c r="I194" s="146"/>
      <c r="L194" s="32"/>
      <c r="M194" s="147"/>
      <c r="T194" s="53"/>
      <c r="AT194" s="17" t="s">
        <v>161</v>
      </c>
      <c r="AU194" s="17" t="s">
        <v>81</v>
      </c>
    </row>
    <row r="195" spans="2:65" s="13" customFormat="1" x14ac:dyDescent="0.2">
      <c r="B195" s="155"/>
      <c r="D195" s="149" t="s">
        <v>163</v>
      </c>
      <c r="E195" s="156" t="s">
        <v>19</v>
      </c>
      <c r="F195" s="157" t="s">
        <v>582</v>
      </c>
      <c r="H195" s="158">
        <v>0.11899999999999999</v>
      </c>
      <c r="I195" s="159"/>
      <c r="L195" s="155"/>
      <c r="M195" s="160"/>
      <c r="T195" s="161"/>
      <c r="AT195" s="156" t="s">
        <v>163</v>
      </c>
      <c r="AU195" s="156" t="s">
        <v>81</v>
      </c>
      <c r="AV195" s="13" t="s">
        <v>81</v>
      </c>
      <c r="AW195" s="13" t="s">
        <v>33</v>
      </c>
      <c r="AX195" s="13" t="s">
        <v>79</v>
      </c>
      <c r="AY195" s="156" t="s">
        <v>152</v>
      </c>
    </row>
    <row r="196" spans="2:65" s="1" customFormat="1" ht="16.5" customHeight="1" x14ac:dyDescent="0.2">
      <c r="B196" s="32"/>
      <c r="C196" s="131" t="s">
        <v>309</v>
      </c>
      <c r="D196" s="131" t="s">
        <v>154</v>
      </c>
      <c r="E196" s="132" t="s">
        <v>1001</v>
      </c>
      <c r="F196" s="133" t="s">
        <v>1002</v>
      </c>
      <c r="G196" s="134" t="s">
        <v>186</v>
      </c>
      <c r="H196" s="135">
        <v>22.56</v>
      </c>
      <c r="I196" s="136"/>
      <c r="J196" s="137">
        <f>ROUND(I196*H196,2)</f>
        <v>0</v>
      </c>
      <c r="K196" s="133" t="s">
        <v>158</v>
      </c>
      <c r="L196" s="32"/>
      <c r="M196" s="138" t="s">
        <v>19</v>
      </c>
      <c r="N196" s="139" t="s">
        <v>43</v>
      </c>
      <c r="P196" s="140">
        <f>O196*H196</f>
        <v>0</v>
      </c>
      <c r="Q196" s="140">
        <v>2.5018699999999998</v>
      </c>
      <c r="R196" s="140">
        <f>Q196*H196</f>
        <v>56.442187199999992</v>
      </c>
      <c r="S196" s="140">
        <v>0</v>
      </c>
      <c r="T196" s="141">
        <f>S196*H196</f>
        <v>0</v>
      </c>
      <c r="AR196" s="142" t="s">
        <v>159</v>
      </c>
      <c r="AT196" s="142" t="s">
        <v>154</v>
      </c>
      <c r="AU196" s="142" t="s">
        <v>81</v>
      </c>
      <c r="AY196" s="17" t="s">
        <v>152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7" t="s">
        <v>79</v>
      </c>
      <c r="BK196" s="143">
        <f>ROUND(I196*H196,2)</f>
        <v>0</v>
      </c>
      <c r="BL196" s="17" t="s">
        <v>159</v>
      </c>
      <c r="BM196" s="142" t="s">
        <v>1003</v>
      </c>
    </row>
    <row r="197" spans="2:65" s="1" customFormat="1" x14ac:dyDescent="0.2">
      <c r="B197" s="32"/>
      <c r="D197" s="144" t="s">
        <v>161</v>
      </c>
      <c r="F197" s="145" t="s">
        <v>1004</v>
      </c>
      <c r="I197" s="146"/>
      <c r="L197" s="32"/>
      <c r="M197" s="147"/>
      <c r="T197" s="53"/>
      <c r="AT197" s="17" t="s">
        <v>161</v>
      </c>
      <c r="AU197" s="17" t="s">
        <v>81</v>
      </c>
    </row>
    <row r="198" spans="2:65" s="12" customFormat="1" x14ac:dyDescent="0.2">
      <c r="B198" s="148"/>
      <c r="D198" s="149" t="s">
        <v>163</v>
      </c>
      <c r="E198" s="150" t="s">
        <v>19</v>
      </c>
      <c r="F198" s="151" t="s">
        <v>983</v>
      </c>
      <c r="H198" s="150" t="s">
        <v>19</v>
      </c>
      <c r="I198" s="152"/>
      <c r="L198" s="148"/>
      <c r="M198" s="153"/>
      <c r="T198" s="154"/>
      <c r="AT198" s="150" t="s">
        <v>163</v>
      </c>
      <c r="AU198" s="150" t="s">
        <v>81</v>
      </c>
      <c r="AV198" s="12" t="s">
        <v>79</v>
      </c>
      <c r="AW198" s="12" t="s">
        <v>33</v>
      </c>
      <c r="AX198" s="12" t="s">
        <v>72</v>
      </c>
      <c r="AY198" s="150" t="s">
        <v>152</v>
      </c>
    </row>
    <row r="199" spans="2:65" s="13" customFormat="1" x14ac:dyDescent="0.2">
      <c r="B199" s="155"/>
      <c r="D199" s="149" t="s">
        <v>163</v>
      </c>
      <c r="E199" s="156" t="s">
        <v>19</v>
      </c>
      <c r="F199" s="157" t="s">
        <v>984</v>
      </c>
      <c r="H199" s="158">
        <v>22.56</v>
      </c>
      <c r="I199" s="159"/>
      <c r="L199" s="155"/>
      <c r="M199" s="160"/>
      <c r="T199" s="161"/>
      <c r="AT199" s="156" t="s">
        <v>163</v>
      </c>
      <c r="AU199" s="156" t="s">
        <v>81</v>
      </c>
      <c r="AV199" s="13" t="s">
        <v>81</v>
      </c>
      <c r="AW199" s="13" t="s">
        <v>33</v>
      </c>
      <c r="AX199" s="13" t="s">
        <v>79</v>
      </c>
      <c r="AY199" s="156" t="s">
        <v>152</v>
      </c>
    </row>
    <row r="200" spans="2:65" s="11" customFormat="1" ht="22.9" customHeight="1" x14ac:dyDescent="0.2">
      <c r="B200" s="119"/>
      <c r="D200" s="120" t="s">
        <v>71</v>
      </c>
      <c r="E200" s="129" t="s">
        <v>170</v>
      </c>
      <c r="F200" s="129" t="s">
        <v>1005</v>
      </c>
      <c r="I200" s="122"/>
      <c r="J200" s="130">
        <f>BK200</f>
        <v>0</v>
      </c>
      <c r="L200" s="119"/>
      <c r="M200" s="124"/>
      <c r="P200" s="125">
        <f>SUM(P201:P207)</f>
        <v>0</v>
      </c>
      <c r="R200" s="125">
        <f>SUM(R201:R207)</f>
        <v>31.940631659999998</v>
      </c>
      <c r="T200" s="126">
        <f>SUM(T201:T207)</f>
        <v>0</v>
      </c>
      <c r="AR200" s="120" t="s">
        <v>79</v>
      </c>
      <c r="AT200" s="127" t="s">
        <v>71</v>
      </c>
      <c r="AU200" s="127" t="s">
        <v>79</v>
      </c>
      <c r="AY200" s="120" t="s">
        <v>152</v>
      </c>
      <c r="BK200" s="128">
        <f>SUM(BK201:BK207)</f>
        <v>0</v>
      </c>
    </row>
    <row r="201" spans="2:65" s="1" customFormat="1" ht="24.2" customHeight="1" x14ac:dyDescent="0.2">
      <c r="B201" s="32"/>
      <c r="C201" s="131" t="s">
        <v>314</v>
      </c>
      <c r="D201" s="131" t="s">
        <v>154</v>
      </c>
      <c r="E201" s="132" t="s">
        <v>1006</v>
      </c>
      <c r="F201" s="133" t="s">
        <v>1007</v>
      </c>
      <c r="G201" s="134" t="s">
        <v>157</v>
      </c>
      <c r="H201" s="135">
        <v>45.12</v>
      </c>
      <c r="I201" s="136"/>
      <c r="J201" s="137">
        <f>ROUND(I201*H201,2)</f>
        <v>0</v>
      </c>
      <c r="K201" s="133" t="s">
        <v>158</v>
      </c>
      <c r="L201" s="32"/>
      <c r="M201" s="138" t="s">
        <v>19</v>
      </c>
      <c r="N201" s="139" t="s">
        <v>43</v>
      </c>
      <c r="P201" s="140">
        <f>O201*H201</f>
        <v>0</v>
      </c>
      <c r="Q201" s="140">
        <v>0.68271999999999999</v>
      </c>
      <c r="R201" s="140">
        <f>Q201*H201</f>
        <v>30.804326399999997</v>
      </c>
      <c r="S201" s="140">
        <v>0</v>
      </c>
      <c r="T201" s="141">
        <f>S201*H201</f>
        <v>0</v>
      </c>
      <c r="AR201" s="142" t="s">
        <v>159</v>
      </c>
      <c r="AT201" s="142" t="s">
        <v>154</v>
      </c>
      <c r="AU201" s="142" t="s">
        <v>81</v>
      </c>
      <c r="AY201" s="17" t="s">
        <v>152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7" t="s">
        <v>79</v>
      </c>
      <c r="BK201" s="143">
        <f>ROUND(I201*H201,2)</f>
        <v>0</v>
      </c>
      <c r="BL201" s="17" t="s">
        <v>159</v>
      </c>
      <c r="BM201" s="142" t="s">
        <v>1008</v>
      </c>
    </row>
    <row r="202" spans="2:65" s="1" customFormat="1" x14ac:dyDescent="0.2">
      <c r="B202" s="32"/>
      <c r="D202" s="144" t="s">
        <v>161</v>
      </c>
      <c r="F202" s="145" t="s">
        <v>1009</v>
      </c>
      <c r="I202" s="146"/>
      <c r="L202" s="32"/>
      <c r="M202" s="147"/>
      <c r="T202" s="53"/>
      <c r="AT202" s="17" t="s">
        <v>161</v>
      </c>
      <c r="AU202" s="17" t="s">
        <v>81</v>
      </c>
    </row>
    <row r="203" spans="2:65" s="13" customFormat="1" x14ac:dyDescent="0.2">
      <c r="B203" s="155"/>
      <c r="D203" s="149" t="s">
        <v>163</v>
      </c>
      <c r="E203" s="156" t="s">
        <v>19</v>
      </c>
      <c r="F203" s="157" t="s">
        <v>1010</v>
      </c>
      <c r="H203" s="158">
        <v>45.12</v>
      </c>
      <c r="I203" s="159"/>
      <c r="L203" s="155"/>
      <c r="M203" s="160"/>
      <c r="T203" s="161"/>
      <c r="AT203" s="156" t="s">
        <v>163</v>
      </c>
      <c r="AU203" s="156" t="s">
        <v>81</v>
      </c>
      <c r="AV203" s="13" t="s">
        <v>81</v>
      </c>
      <c r="AW203" s="13" t="s">
        <v>33</v>
      </c>
      <c r="AX203" s="13" t="s">
        <v>79</v>
      </c>
      <c r="AY203" s="156" t="s">
        <v>152</v>
      </c>
    </row>
    <row r="204" spans="2:65" s="1" customFormat="1" ht="24.2" customHeight="1" x14ac:dyDescent="0.2">
      <c r="B204" s="32"/>
      <c r="C204" s="131" t="s">
        <v>321</v>
      </c>
      <c r="D204" s="131" t="s">
        <v>154</v>
      </c>
      <c r="E204" s="132" t="s">
        <v>1011</v>
      </c>
      <c r="F204" s="133" t="s">
        <v>1012</v>
      </c>
      <c r="G204" s="134" t="s">
        <v>231</v>
      </c>
      <c r="H204" s="135">
        <v>1.083</v>
      </c>
      <c r="I204" s="136"/>
      <c r="J204" s="137">
        <f>ROUND(I204*H204,2)</f>
        <v>0</v>
      </c>
      <c r="K204" s="133" t="s">
        <v>158</v>
      </c>
      <c r="L204" s="32"/>
      <c r="M204" s="138" t="s">
        <v>19</v>
      </c>
      <c r="N204" s="139" t="s">
        <v>43</v>
      </c>
      <c r="P204" s="140">
        <f>O204*H204</f>
        <v>0</v>
      </c>
      <c r="Q204" s="140">
        <v>1.04922</v>
      </c>
      <c r="R204" s="140">
        <f>Q204*H204</f>
        <v>1.1363052600000001</v>
      </c>
      <c r="S204" s="140">
        <v>0</v>
      </c>
      <c r="T204" s="141">
        <f>S204*H204</f>
        <v>0</v>
      </c>
      <c r="AR204" s="142" t="s">
        <v>159</v>
      </c>
      <c r="AT204" s="142" t="s">
        <v>154</v>
      </c>
      <c r="AU204" s="142" t="s">
        <v>81</v>
      </c>
      <c r="AY204" s="17" t="s">
        <v>152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7" t="s">
        <v>79</v>
      </c>
      <c r="BK204" s="143">
        <f>ROUND(I204*H204,2)</f>
        <v>0</v>
      </c>
      <c r="BL204" s="17" t="s">
        <v>159</v>
      </c>
      <c r="BM204" s="142" t="s">
        <v>1013</v>
      </c>
    </row>
    <row r="205" spans="2:65" s="1" customFormat="1" x14ac:dyDescent="0.2">
      <c r="B205" s="32"/>
      <c r="D205" s="144" t="s">
        <v>161</v>
      </c>
      <c r="F205" s="145" t="s">
        <v>1014</v>
      </c>
      <c r="I205" s="146"/>
      <c r="L205" s="32"/>
      <c r="M205" s="147"/>
      <c r="T205" s="53"/>
      <c r="AT205" s="17" t="s">
        <v>161</v>
      </c>
      <c r="AU205" s="17" t="s">
        <v>81</v>
      </c>
    </row>
    <row r="206" spans="2:65" s="12" customFormat="1" x14ac:dyDescent="0.2">
      <c r="B206" s="148"/>
      <c r="D206" s="149" t="s">
        <v>163</v>
      </c>
      <c r="E206" s="150" t="s">
        <v>19</v>
      </c>
      <c r="F206" s="151" t="s">
        <v>1015</v>
      </c>
      <c r="H206" s="150" t="s">
        <v>19</v>
      </c>
      <c r="I206" s="152"/>
      <c r="L206" s="148"/>
      <c r="M206" s="153"/>
      <c r="T206" s="154"/>
      <c r="AT206" s="150" t="s">
        <v>163</v>
      </c>
      <c r="AU206" s="150" t="s">
        <v>81</v>
      </c>
      <c r="AV206" s="12" t="s">
        <v>79</v>
      </c>
      <c r="AW206" s="12" t="s">
        <v>33</v>
      </c>
      <c r="AX206" s="12" t="s">
        <v>72</v>
      </c>
      <c r="AY206" s="150" t="s">
        <v>152</v>
      </c>
    </row>
    <row r="207" spans="2:65" s="13" customFormat="1" x14ac:dyDescent="0.2">
      <c r="B207" s="155"/>
      <c r="D207" s="149" t="s">
        <v>163</v>
      </c>
      <c r="E207" s="156" t="s">
        <v>19</v>
      </c>
      <c r="F207" s="157" t="s">
        <v>1016</v>
      </c>
      <c r="H207" s="158">
        <v>1.083</v>
      </c>
      <c r="I207" s="159"/>
      <c r="L207" s="155"/>
      <c r="M207" s="160"/>
      <c r="T207" s="161"/>
      <c r="AT207" s="156" t="s">
        <v>163</v>
      </c>
      <c r="AU207" s="156" t="s">
        <v>81</v>
      </c>
      <c r="AV207" s="13" t="s">
        <v>81</v>
      </c>
      <c r="AW207" s="13" t="s">
        <v>33</v>
      </c>
      <c r="AX207" s="13" t="s">
        <v>79</v>
      </c>
      <c r="AY207" s="156" t="s">
        <v>152</v>
      </c>
    </row>
    <row r="208" spans="2:65" s="11" customFormat="1" ht="22.9" customHeight="1" x14ac:dyDescent="0.2">
      <c r="B208" s="119"/>
      <c r="D208" s="120" t="s">
        <v>71</v>
      </c>
      <c r="E208" s="129" t="s">
        <v>183</v>
      </c>
      <c r="F208" s="129" t="s">
        <v>308</v>
      </c>
      <c r="I208" s="122"/>
      <c r="J208" s="130">
        <f>BK208</f>
        <v>0</v>
      </c>
      <c r="L208" s="119"/>
      <c r="M208" s="124"/>
      <c r="P208" s="125">
        <f>SUM(P209:P245)</f>
        <v>0</v>
      </c>
      <c r="R208" s="125">
        <f>SUM(R209:R245)</f>
        <v>23.296393999999999</v>
      </c>
      <c r="T208" s="126">
        <f>SUM(T209:T245)</f>
        <v>0</v>
      </c>
      <c r="AR208" s="120" t="s">
        <v>79</v>
      </c>
      <c r="AT208" s="127" t="s">
        <v>71</v>
      </c>
      <c r="AU208" s="127" t="s">
        <v>79</v>
      </c>
      <c r="AY208" s="120" t="s">
        <v>152</v>
      </c>
      <c r="BK208" s="128">
        <f>SUM(BK209:BK245)</f>
        <v>0</v>
      </c>
    </row>
    <row r="209" spans="2:65" s="1" customFormat="1" ht="21.75" customHeight="1" x14ac:dyDescent="0.2">
      <c r="B209" s="32"/>
      <c r="C209" s="131" t="s">
        <v>326</v>
      </c>
      <c r="D209" s="131" t="s">
        <v>154</v>
      </c>
      <c r="E209" s="132" t="s">
        <v>583</v>
      </c>
      <c r="F209" s="133" t="s">
        <v>584</v>
      </c>
      <c r="G209" s="134" t="s">
        <v>157</v>
      </c>
      <c r="H209" s="135">
        <v>77</v>
      </c>
      <c r="I209" s="136"/>
      <c r="J209" s="137">
        <f>ROUND(I209*H209,2)</f>
        <v>0</v>
      </c>
      <c r="K209" s="133" t="s">
        <v>158</v>
      </c>
      <c r="L209" s="32"/>
      <c r="M209" s="138" t="s">
        <v>19</v>
      </c>
      <c r="N209" s="139" t="s">
        <v>43</v>
      </c>
      <c r="P209" s="140">
        <f>O209*H209</f>
        <v>0</v>
      </c>
      <c r="Q209" s="140">
        <v>0</v>
      </c>
      <c r="R209" s="140">
        <f>Q209*H209</f>
        <v>0</v>
      </c>
      <c r="S209" s="140">
        <v>0</v>
      </c>
      <c r="T209" s="141">
        <f>S209*H209</f>
        <v>0</v>
      </c>
      <c r="AR209" s="142" t="s">
        <v>159</v>
      </c>
      <c r="AT209" s="142" t="s">
        <v>154</v>
      </c>
      <c r="AU209" s="142" t="s">
        <v>81</v>
      </c>
      <c r="AY209" s="17" t="s">
        <v>152</v>
      </c>
      <c r="BE209" s="143">
        <f>IF(N209="základní",J209,0)</f>
        <v>0</v>
      </c>
      <c r="BF209" s="143">
        <f>IF(N209="snížená",J209,0)</f>
        <v>0</v>
      </c>
      <c r="BG209" s="143">
        <f>IF(N209="zákl. přenesená",J209,0)</f>
        <v>0</v>
      </c>
      <c r="BH209" s="143">
        <f>IF(N209="sníž. přenesená",J209,0)</f>
        <v>0</v>
      </c>
      <c r="BI209" s="143">
        <f>IF(N209="nulová",J209,0)</f>
        <v>0</v>
      </c>
      <c r="BJ209" s="17" t="s">
        <v>79</v>
      </c>
      <c r="BK209" s="143">
        <f>ROUND(I209*H209,2)</f>
        <v>0</v>
      </c>
      <c r="BL209" s="17" t="s">
        <v>159</v>
      </c>
      <c r="BM209" s="142" t="s">
        <v>585</v>
      </c>
    </row>
    <row r="210" spans="2:65" s="1" customFormat="1" x14ac:dyDescent="0.2">
      <c r="B210" s="32"/>
      <c r="D210" s="144" t="s">
        <v>161</v>
      </c>
      <c r="F210" s="145" t="s">
        <v>586</v>
      </c>
      <c r="I210" s="146"/>
      <c r="L210" s="32"/>
      <c r="M210" s="147"/>
      <c r="T210" s="53"/>
      <c r="AT210" s="17" t="s">
        <v>161</v>
      </c>
      <c r="AU210" s="17" t="s">
        <v>81</v>
      </c>
    </row>
    <row r="211" spans="2:65" s="12" customFormat="1" x14ac:dyDescent="0.2">
      <c r="B211" s="148"/>
      <c r="D211" s="149" t="s">
        <v>163</v>
      </c>
      <c r="E211" s="150" t="s">
        <v>19</v>
      </c>
      <c r="F211" s="151" t="s">
        <v>534</v>
      </c>
      <c r="H211" s="150" t="s">
        <v>19</v>
      </c>
      <c r="I211" s="152"/>
      <c r="L211" s="148"/>
      <c r="M211" s="153"/>
      <c r="T211" s="154"/>
      <c r="AT211" s="150" t="s">
        <v>163</v>
      </c>
      <c r="AU211" s="150" t="s">
        <v>81</v>
      </c>
      <c r="AV211" s="12" t="s">
        <v>79</v>
      </c>
      <c r="AW211" s="12" t="s">
        <v>33</v>
      </c>
      <c r="AX211" s="12" t="s">
        <v>72</v>
      </c>
      <c r="AY211" s="150" t="s">
        <v>152</v>
      </c>
    </row>
    <row r="212" spans="2:65" s="13" customFormat="1" x14ac:dyDescent="0.2">
      <c r="B212" s="155"/>
      <c r="D212" s="149" t="s">
        <v>163</v>
      </c>
      <c r="E212" s="156" t="s">
        <v>19</v>
      </c>
      <c r="F212" s="157" t="s">
        <v>911</v>
      </c>
      <c r="H212" s="158">
        <v>77</v>
      </c>
      <c r="I212" s="159"/>
      <c r="L212" s="155"/>
      <c r="M212" s="160"/>
      <c r="T212" s="161"/>
      <c r="AT212" s="156" t="s">
        <v>163</v>
      </c>
      <c r="AU212" s="156" t="s">
        <v>81</v>
      </c>
      <c r="AV212" s="13" t="s">
        <v>81</v>
      </c>
      <c r="AW212" s="13" t="s">
        <v>33</v>
      </c>
      <c r="AX212" s="13" t="s">
        <v>79</v>
      </c>
      <c r="AY212" s="156" t="s">
        <v>152</v>
      </c>
    </row>
    <row r="213" spans="2:65" s="1" customFormat="1" ht="21.75" customHeight="1" x14ac:dyDescent="0.2">
      <c r="B213" s="32"/>
      <c r="C213" s="131" t="s">
        <v>331</v>
      </c>
      <c r="D213" s="131" t="s">
        <v>154</v>
      </c>
      <c r="E213" s="132" t="s">
        <v>588</v>
      </c>
      <c r="F213" s="133" t="s">
        <v>589</v>
      </c>
      <c r="G213" s="134" t="s">
        <v>157</v>
      </c>
      <c r="H213" s="135">
        <v>77</v>
      </c>
      <c r="I213" s="136"/>
      <c r="J213" s="137">
        <f>ROUND(I213*H213,2)</f>
        <v>0</v>
      </c>
      <c r="K213" s="133" t="s">
        <v>158</v>
      </c>
      <c r="L213" s="32"/>
      <c r="M213" s="138" t="s">
        <v>19</v>
      </c>
      <c r="N213" s="139" t="s">
        <v>43</v>
      </c>
      <c r="P213" s="140">
        <f>O213*H213</f>
        <v>0</v>
      </c>
      <c r="Q213" s="140">
        <v>0</v>
      </c>
      <c r="R213" s="140">
        <f>Q213*H213</f>
        <v>0</v>
      </c>
      <c r="S213" s="140">
        <v>0</v>
      </c>
      <c r="T213" s="141">
        <f>S213*H213</f>
        <v>0</v>
      </c>
      <c r="AR213" s="142" t="s">
        <v>159</v>
      </c>
      <c r="AT213" s="142" t="s">
        <v>154</v>
      </c>
      <c r="AU213" s="142" t="s">
        <v>81</v>
      </c>
      <c r="AY213" s="17" t="s">
        <v>152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7" t="s">
        <v>79</v>
      </c>
      <c r="BK213" s="143">
        <f>ROUND(I213*H213,2)</f>
        <v>0</v>
      </c>
      <c r="BL213" s="17" t="s">
        <v>159</v>
      </c>
      <c r="BM213" s="142" t="s">
        <v>590</v>
      </c>
    </row>
    <row r="214" spans="2:65" s="1" customFormat="1" x14ac:dyDescent="0.2">
      <c r="B214" s="32"/>
      <c r="D214" s="144" t="s">
        <v>161</v>
      </c>
      <c r="F214" s="145" t="s">
        <v>591</v>
      </c>
      <c r="I214" s="146"/>
      <c r="L214" s="32"/>
      <c r="M214" s="147"/>
      <c r="T214" s="53"/>
      <c r="AT214" s="17" t="s">
        <v>161</v>
      </c>
      <c r="AU214" s="17" t="s">
        <v>81</v>
      </c>
    </row>
    <row r="215" spans="2:65" s="12" customFormat="1" x14ac:dyDescent="0.2">
      <c r="B215" s="148"/>
      <c r="D215" s="149" t="s">
        <v>163</v>
      </c>
      <c r="E215" s="150" t="s">
        <v>19</v>
      </c>
      <c r="F215" s="151" t="s">
        <v>534</v>
      </c>
      <c r="H215" s="150" t="s">
        <v>19</v>
      </c>
      <c r="I215" s="152"/>
      <c r="L215" s="148"/>
      <c r="M215" s="153"/>
      <c r="T215" s="154"/>
      <c r="AT215" s="150" t="s">
        <v>163</v>
      </c>
      <c r="AU215" s="150" t="s">
        <v>81</v>
      </c>
      <c r="AV215" s="12" t="s">
        <v>79</v>
      </c>
      <c r="AW215" s="12" t="s">
        <v>33</v>
      </c>
      <c r="AX215" s="12" t="s">
        <v>72</v>
      </c>
      <c r="AY215" s="150" t="s">
        <v>152</v>
      </c>
    </row>
    <row r="216" spans="2:65" s="13" customFormat="1" x14ac:dyDescent="0.2">
      <c r="B216" s="155"/>
      <c r="D216" s="149" t="s">
        <v>163</v>
      </c>
      <c r="E216" s="156" t="s">
        <v>19</v>
      </c>
      <c r="F216" s="157" t="s">
        <v>911</v>
      </c>
      <c r="H216" s="158">
        <v>77</v>
      </c>
      <c r="I216" s="159"/>
      <c r="L216" s="155"/>
      <c r="M216" s="160"/>
      <c r="T216" s="161"/>
      <c r="AT216" s="156" t="s">
        <v>163</v>
      </c>
      <c r="AU216" s="156" t="s">
        <v>81</v>
      </c>
      <c r="AV216" s="13" t="s">
        <v>81</v>
      </c>
      <c r="AW216" s="13" t="s">
        <v>33</v>
      </c>
      <c r="AX216" s="13" t="s">
        <v>79</v>
      </c>
      <c r="AY216" s="156" t="s">
        <v>152</v>
      </c>
    </row>
    <row r="217" spans="2:65" s="1" customFormat="1" ht="21.75" customHeight="1" x14ac:dyDescent="0.2">
      <c r="B217" s="32"/>
      <c r="C217" s="131" t="s">
        <v>336</v>
      </c>
      <c r="D217" s="131" t="s">
        <v>154</v>
      </c>
      <c r="E217" s="132" t="s">
        <v>310</v>
      </c>
      <c r="F217" s="133" t="s">
        <v>311</v>
      </c>
      <c r="G217" s="134" t="s">
        <v>157</v>
      </c>
      <c r="H217" s="135">
        <v>3.3</v>
      </c>
      <c r="I217" s="136"/>
      <c r="J217" s="137">
        <f>ROUND(I217*H217,2)</f>
        <v>0</v>
      </c>
      <c r="K217" s="133" t="s">
        <v>158</v>
      </c>
      <c r="L217" s="32"/>
      <c r="M217" s="138" t="s">
        <v>19</v>
      </c>
      <c r="N217" s="139" t="s">
        <v>43</v>
      </c>
      <c r="P217" s="140">
        <f>O217*H217</f>
        <v>0</v>
      </c>
      <c r="Q217" s="140">
        <v>0</v>
      </c>
      <c r="R217" s="140">
        <f>Q217*H217</f>
        <v>0</v>
      </c>
      <c r="S217" s="140">
        <v>0</v>
      </c>
      <c r="T217" s="141">
        <f>S217*H217</f>
        <v>0</v>
      </c>
      <c r="AR217" s="142" t="s">
        <v>159</v>
      </c>
      <c r="AT217" s="142" t="s">
        <v>154</v>
      </c>
      <c r="AU217" s="142" t="s">
        <v>81</v>
      </c>
      <c r="AY217" s="17" t="s">
        <v>152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7" t="s">
        <v>79</v>
      </c>
      <c r="BK217" s="143">
        <f>ROUND(I217*H217,2)</f>
        <v>0</v>
      </c>
      <c r="BL217" s="17" t="s">
        <v>159</v>
      </c>
      <c r="BM217" s="142" t="s">
        <v>592</v>
      </c>
    </row>
    <row r="218" spans="2:65" s="1" customFormat="1" x14ac:dyDescent="0.2">
      <c r="B218" s="32"/>
      <c r="D218" s="144" t="s">
        <v>161</v>
      </c>
      <c r="F218" s="145" t="s">
        <v>313</v>
      </c>
      <c r="I218" s="146"/>
      <c r="L218" s="32"/>
      <c r="M218" s="147"/>
      <c r="T218" s="53"/>
      <c r="AT218" s="17" t="s">
        <v>161</v>
      </c>
      <c r="AU218" s="17" t="s">
        <v>81</v>
      </c>
    </row>
    <row r="219" spans="2:65" s="12" customFormat="1" x14ac:dyDescent="0.2">
      <c r="B219" s="148"/>
      <c r="D219" s="149" t="s">
        <v>163</v>
      </c>
      <c r="E219" s="150" t="s">
        <v>19</v>
      </c>
      <c r="F219" s="151" t="s">
        <v>189</v>
      </c>
      <c r="H219" s="150" t="s">
        <v>19</v>
      </c>
      <c r="I219" s="152"/>
      <c r="L219" s="148"/>
      <c r="M219" s="153"/>
      <c r="T219" s="154"/>
      <c r="AT219" s="150" t="s">
        <v>163</v>
      </c>
      <c r="AU219" s="150" t="s">
        <v>81</v>
      </c>
      <c r="AV219" s="12" t="s">
        <v>79</v>
      </c>
      <c r="AW219" s="12" t="s">
        <v>33</v>
      </c>
      <c r="AX219" s="12" t="s">
        <v>72</v>
      </c>
      <c r="AY219" s="150" t="s">
        <v>152</v>
      </c>
    </row>
    <row r="220" spans="2:65" s="13" customFormat="1" x14ac:dyDescent="0.2">
      <c r="B220" s="155"/>
      <c r="D220" s="149" t="s">
        <v>163</v>
      </c>
      <c r="E220" s="156" t="s">
        <v>19</v>
      </c>
      <c r="F220" s="157" t="s">
        <v>994</v>
      </c>
      <c r="H220" s="158">
        <v>3.3</v>
      </c>
      <c r="I220" s="159"/>
      <c r="L220" s="155"/>
      <c r="M220" s="160"/>
      <c r="T220" s="161"/>
      <c r="AT220" s="156" t="s">
        <v>163</v>
      </c>
      <c r="AU220" s="156" t="s">
        <v>81</v>
      </c>
      <c r="AV220" s="13" t="s">
        <v>81</v>
      </c>
      <c r="AW220" s="13" t="s">
        <v>33</v>
      </c>
      <c r="AX220" s="13" t="s">
        <v>79</v>
      </c>
      <c r="AY220" s="156" t="s">
        <v>152</v>
      </c>
    </row>
    <row r="221" spans="2:65" s="1" customFormat="1" ht="24.2" customHeight="1" x14ac:dyDescent="0.2">
      <c r="B221" s="32"/>
      <c r="C221" s="131" t="s">
        <v>342</v>
      </c>
      <c r="D221" s="131" t="s">
        <v>154</v>
      </c>
      <c r="E221" s="132" t="s">
        <v>315</v>
      </c>
      <c r="F221" s="133" t="s">
        <v>316</v>
      </c>
      <c r="G221" s="134" t="s">
        <v>157</v>
      </c>
      <c r="H221" s="135">
        <v>14</v>
      </c>
      <c r="I221" s="136"/>
      <c r="J221" s="137">
        <f>ROUND(I221*H221,2)</f>
        <v>0</v>
      </c>
      <c r="K221" s="133" t="s">
        <v>158</v>
      </c>
      <c r="L221" s="32"/>
      <c r="M221" s="138" t="s">
        <v>19</v>
      </c>
      <c r="N221" s="139" t="s">
        <v>43</v>
      </c>
      <c r="P221" s="140">
        <f>O221*H221</f>
        <v>0</v>
      </c>
      <c r="Q221" s="140">
        <v>0</v>
      </c>
      <c r="R221" s="140">
        <f>Q221*H221</f>
        <v>0</v>
      </c>
      <c r="S221" s="140">
        <v>0</v>
      </c>
      <c r="T221" s="141">
        <f>S221*H221</f>
        <v>0</v>
      </c>
      <c r="AR221" s="142" t="s">
        <v>159</v>
      </c>
      <c r="AT221" s="142" t="s">
        <v>154</v>
      </c>
      <c r="AU221" s="142" t="s">
        <v>81</v>
      </c>
      <c r="AY221" s="17" t="s">
        <v>152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7" t="s">
        <v>79</v>
      </c>
      <c r="BK221" s="143">
        <f>ROUND(I221*H221,2)</f>
        <v>0</v>
      </c>
      <c r="BL221" s="17" t="s">
        <v>159</v>
      </c>
      <c r="BM221" s="142" t="s">
        <v>593</v>
      </c>
    </row>
    <row r="222" spans="2:65" s="1" customFormat="1" x14ac:dyDescent="0.2">
      <c r="B222" s="32"/>
      <c r="D222" s="144" t="s">
        <v>161</v>
      </c>
      <c r="F222" s="145" t="s">
        <v>318</v>
      </c>
      <c r="I222" s="146"/>
      <c r="L222" s="32"/>
      <c r="M222" s="147"/>
      <c r="T222" s="53"/>
      <c r="AT222" s="17" t="s">
        <v>161</v>
      </c>
      <c r="AU222" s="17" t="s">
        <v>81</v>
      </c>
    </row>
    <row r="223" spans="2:65" s="12" customFormat="1" x14ac:dyDescent="0.2">
      <c r="B223" s="148"/>
      <c r="D223" s="149" t="s">
        <v>163</v>
      </c>
      <c r="E223" s="150" t="s">
        <v>19</v>
      </c>
      <c r="F223" s="151" t="s">
        <v>319</v>
      </c>
      <c r="H223" s="150" t="s">
        <v>19</v>
      </c>
      <c r="I223" s="152"/>
      <c r="L223" s="148"/>
      <c r="M223" s="153"/>
      <c r="T223" s="154"/>
      <c r="AT223" s="150" t="s">
        <v>163</v>
      </c>
      <c r="AU223" s="150" t="s">
        <v>81</v>
      </c>
      <c r="AV223" s="12" t="s">
        <v>79</v>
      </c>
      <c r="AW223" s="12" t="s">
        <v>33</v>
      </c>
      <c r="AX223" s="12" t="s">
        <v>72</v>
      </c>
      <c r="AY223" s="150" t="s">
        <v>152</v>
      </c>
    </row>
    <row r="224" spans="2:65" s="13" customFormat="1" x14ac:dyDescent="0.2">
      <c r="B224" s="155"/>
      <c r="D224" s="149" t="s">
        <v>163</v>
      </c>
      <c r="E224" s="156" t="s">
        <v>19</v>
      </c>
      <c r="F224" s="157" t="s">
        <v>245</v>
      </c>
      <c r="H224" s="158">
        <v>14</v>
      </c>
      <c r="I224" s="159"/>
      <c r="L224" s="155"/>
      <c r="M224" s="160"/>
      <c r="T224" s="161"/>
      <c r="AT224" s="156" t="s">
        <v>163</v>
      </c>
      <c r="AU224" s="156" t="s">
        <v>81</v>
      </c>
      <c r="AV224" s="13" t="s">
        <v>81</v>
      </c>
      <c r="AW224" s="13" t="s">
        <v>33</v>
      </c>
      <c r="AX224" s="13" t="s">
        <v>79</v>
      </c>
      <c r="AY224" s="156" t="s">
        <v>152</v>
      </c>
    </row>
    <row r="225" spans="2:65" s="1" customFormat="1" ht="16.5" customHeight="1" x14ac:dyDescent="0.2">
      <c r="B225" s="32"/>
      <c r="C225" s="131" t="s">
        <v>347</v>
      </c>
      <c r="D225" s="131" t="s">
        <v>154</v>
      </c>
      <c r="E225" s="132" t="s">
        <v>322</v>
      </c>
      <c r="F225" s="133" t="s">
        <v>323</v>
      </c>
      <c r="G225" s="134" t="s">
        <v>157</v>
      </c>
      <c r="H225" s="135">
        <v>14</v>
      </c>
      <c r="I225" s="136"/>
      <c r="J225" s="137">
        <f>ROUND(I225*H225,2)</f>
        <v>0</v>
      </c>
      <c r="K225" s="133" t="s">
        <v>158</v>
      </c>
      <c r="L225" s="32"/>
      <c r="M225" s="138" t="s">
        <v>19</v>
      </c>
      <c r="N225" s="139" t="s">
        <v>43</v>
      </c>
      <c r="P225" s="140">
        <f>O225*H225</f>
        <v>0</v>
      </c>
      <c r="Q225" s="140">
        <v>0</v>
      </c>
      <c r="R225" s="140">
        <f>Q225*H225</f>
        <v>0</v>
      </c>
      <c r="S225" s="140">
        <v>0</v>
      </c>
      <c r="T225" s="141">
        <f>S225*H225</f>
        <v>0</v>
      </c>
      <c r="AR225" s="142" t="s">
        <v>159</v>
      </c>
      <c r="AT225" s="142" t="s">
        <v>154</v>
      </c>
      <c r="AU225" s="142" t="s">
        <v>81</v>
      </c>
      <c r="AY225" s="17" t="s">
        <v>152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7" t="s">
        <v>79</v>
      </c>
      <c r="BK225" s="143">
        <f>ROUND(I225*H225,2)</f>
        <v>0</v>
      </c>
      <c r="BL225" s="17" t="s">
        <v>159</v>
      </c>
      <c r="BM225" s="142" t="s">
        <v>595</v>
      </c>
    </row>
    <row r="226" spans="2:65" s="1" customFormat="1" x14ac:dyDescent="0.2">
      <c r="B226" s="32"/>
      <c r="D226" s="144" t="s">
        <v>161</v>
      </c>
      <c r="F226" s="145" t="s">
        <v>325</v>
      </c>
      <c r="I226" s="146"/>
      <c r="L226" s="32"/>
      <c r="M226" s="147"/>
      <c r="T226" s="53"/>
      <c r="AT226" s="17" t="s">
        <v>161</v>
      </c>
      <c r="AU226" s="17" t="s">
        <v>81</v>
      </c>
    </row>
    <row r="227" spans="2:65" s="12" customFormat="1" x14ac:dyDescent="0.2">
      <c r="B227" s="148"/>
      <c r="D227" s="149" t="s">
        <v>163</v>
      </c>
      <c r="E227" s="150" t="s">
        <v>19</v>
      </c>
      <c r="F227" s="151" t="s">
        <v>319</v>
      </c>
      <c r="H227" s="150" t="s">
        <v>19</v>
      </c>
      <c r="I227" s="152"/>
      <c r="L227" s="148"/>
      <c r="M227" s="153"/>
      <c r="T227" s="154"/>
      <c r="AT227" s="150" t="s">
        <v>163</v>
      </c>
      <c r="AU227" s="150" t="s">
        <v>81</v>
      </c>
      <c r="AV227" s="12" t="s">
        <v>79</v>
      </c>
      <c r="AW227" s="12" t="s">
        <v>33</v>
      </c>
      <c r="AX227" s="12" t="s">
        <v>72</v>
      </c>
      <c r="AY227" s="150" t="s">
        <v>152</v>
      </c>
    </row>
    <row r="228" spans="2:65" s="13" customFormat="1" x14ac:dyDescent="0.2">
      <c r="B228" s="155"/>
      <c r="D228" s="149" t="s">
        <v>163</v>
      </c>
      <c r="E228" s="156" t="s">
        <v>19</v>
      </c>
      <c r="F228" s="157" t="s">
        <v>245</v>
      </c>
      <c r="H228" s="158">
        <v>14</v>
      </c>
      <c r="I228" s="159"/>
      <c r="L228" s="155"/>
      <c r="M228" s="160"/>
      <c r="T228" s="161"/>
      <c r="AT228" s="156" t="s">
        <v>163</v>
      </c>
      <c r="AU228" s="156" t="s">
        <v>81</v>
      </c>
      <c r="AV228" s="13" t="s">
        <v>81</v>
      </c>
      <c r="AW228" s="13" t="s">
        <v>33</v>
      </c>
      <c r="AX228" s="13" t="s">
        <v>79</v>
      </c>
      <c r="AY228" s="156" t="s">
        <v>152</v>
      </c>
    </row>
    <row r="229" spans="2:65" s="1" customFormat="1" ht="24.2" customHeight="1" x14ac:dyDescent="0.2">
      <c r="B229" s="32"/>
      <c r="C229" s="131" t="s">
        <v>264</v>
      </c>
      <c r="D229" s="131" t="s">
        <v>154</v>
      </c>
      <c r="E229" s="132" t="s">
        <v>327</v>
      </c>
      <c r="F229" s="133" t="s">
        <v>328</v>
      </c>
      <c r="G229" s="134" t="s">
        <v>157</v>
      </c>
      <c r="H229" s="135">
        <v>14</v>
      </c>
      <c r="I229" s="136"/>
      <c r="J229" s="137">
        <f>ROUND(I229*H229,2)</f>
        <v>0</v>
      </c>
      <c r="K229" s="133" t="s">
        <v>158</v>
      </c>
      <c r="L229" s="32"/>
      <c r="M229" s="138" t="s">
        <v>19</v>
      </c>
      <c r="N229" s="139" t="s">
        <v>43</v>
      </c>
      <c r="P229" s="140">
        <f>O229*H229</f>
        <v>0</v>
      </c>
      <c r="Q229" s="140">
        <v>0</v>
      </c>
      <c r="R229" s="140">
        <f>Q229*H229</f>
        <v>0</v>
      </c>
      <c r="S229" s="140">
        <v>0</v>
      </c>
      <c r="T229" s="141">
        <f>S229*H229</f>
        <v>0</v>
      </c>
      <c r="AR229" s="142" t="s">
        <v>159</v>
      </c>
      <c r="AT229" s="142" t="s">
        <v>154</v>
      </c>
      <c r="AU229" s="142" t="s">
        <v>81</v>
      </c>
      <c r="AY229" s="17" t="s">
        <v>152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7" t="s">
        <v>79</v>
      </c>
      <c r="BK229" s="143">
        <f>ROUND(I229*H229,2)</f>
        <v>0</v>
      </c>
      <c r="BL229" s="17" t="s">
        <v>159</v>
      </c>
      <c r="BM229" s="142" t="s">
        <v>596</v>
      </c>
    </row>
    <row r="230" spans="2:65" s="1" customFormat="1" x14ac:dyDescent="0.2">
      <c r="B230" s="32"/>
      <c r="D230" s="144" t="s">
        <v>161</v>
      </c>
      <c r="F230" s="145" t="s">
        <v>330</v>
      </c>
      <c r="I230" s="146"/>
      <c r="L230" s="32"/>
      <c r="M230" s="147"/>
      <c r="T230" s="53"/>
      <c r="AT230" s="17" t="s">
        <v>161</v>
      </c>
      <c r="AU230" s="17" t="s">
        <v>81</v>
      </c>
    </row>
    <row r="231" spans="2:65" s="12" customFormat="1" x14ac:dyDescent="0.2">
      <c r="B231" s="148"/>
      <c r="D231" s="149" t="s">
        <v>163</v>
      </c>
      <c r="E231" s="150" t="s">
        <v>19</v>
      </c>
      <c r="F231" s="151" t="s">
        <v>319</v>
      </c>
      <c r="H231" s="150" t="s">
        <v>19</v>
      </c>
      <c r="I231" s="152"/>
      <c r="L231" s="148"/>
      <c r="M231" s="153"/>
      <c r="T231" s="154"/>
      <c r="AT231" s="150" t="s">
        <v>163</v>
      </c>
      <c r="AU231" s="150" t="s">
        <v>81</v>
      </c>
      <c r="AV231" s="12" t="s">
        <v>79</v>
      </c>
      <c r="AW231" s="12" t="s">
        <v>33</v>
      </c>
      <c r="AX231" s="12" t="s">
        <v>72</v>
      </c>
      <c r="AY231" s="150" t="s">
        <v>152</v>
      </c>
    </row>
    <row r="232" spans="2:65" s="13" customFormat="1" x14ac:dyDescent="0.2">
      <c r="B232" s="155"/>
      <c r="D232" s="149" t="s">
        <v>163</v>
      </c>
      <c r="E232" s="156" t="s">
        <v>19</v>
      </c>
      <c r="F232" s="157" t="s">
        <v>245</v>
      </c>
      <c r="H232" s="158">
        <v>14</v>
      </c>
      <c r="I232" s="159"/>
      <c r="L232" s="155"/>
      <c r="M232" s="160"/>
      <c r="T232" s="161"/>
      <c r="AT232" s="156" t="s">
        <v>163</v>
      </c>
      <c r="AU232" s="156" t="s">
        <v>81</v>
      </c>
      <c r="AV232" s="13" t="s">
        <v>81</v>
      </c>
      <c r="AW232" s="13" t="s">
        <v>33</v>
      </c>
      <c r="AX232" s="13" t="s">
        <v>79</v>
      </c>
      <c r="AY232" s="156" t="s">
        <v>152</v>
      </c>
    </row>
    <row r="233" spans="2:65" s="1" customFormat="1" ht="37.9" customHeight="1" x14ac:dyDescent="0.2">
      <c r="B233" s="32"/>
      <c r="C233" s="131" t="s">
        <v>359</v>
      </c>
      <c r="D233" s="131" t="s">
        <v>154</v>
      </c>
      <c r="E233" s="132" t="s">
        <v>332</v>
      </c>
      <c r="F233" s="133" t="s">
        <v>703</v>
      </c>
      <c r="G233" s="134" t="s">
        <v>157</v>
      </c>
      <c r="H233" s="135">
        <v>3.3</v>
      </c>
      <c r="I233" s="136"/>
      <c r="J233" s="137">
        <f>ROUND(I233*H233,2)</f>
        <v>0</v>
      </c>
      <c r="K233" s="133" t="s">
        <v>158</v>
      </c>
      <c r="L233" s="32"/>
      <c r="M233" s="138" t="s">
        <v>19</v>
      </c>
      <c r="N233" s="139" t="s">
        <v>43</v>
      </c>
      <c r="P233" s="140">
        <f>O233*H233</f>
        <v>0</v>
      </c>
      <c r="Q233" s="140">
        <v>8.9219999999999994E-2</v>
      </c>
      <c r="R233" s="140">
        <f>Q233*H233</f>
        <v>0.29442599999999997</v>
      </c>
      <c r="S233" s="140">
        <v>0</v>
      </c>
      <c r="T233" s="141">
        <f>S233*H233</f>
        <v>0</v>
      </c>
      <c r="AR233" s="142" t="s">
        <v>159</v>
      </c>
      <c r="AT233" s="142" t="s">
        <v>154</v>
      </c>
      <c r="AU233" s="142" t="s">
        <v>81</v>
      </c>
      <c r="AY233" s="17" t="s">
        <v>152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7" t="s">
        <v>79</v>
      </c>
      <c r="BK233" s="143">
        <f>ROUND(I233*H233,2)</f>
        <v>0</v>
      </c>
      <c r="BL233" s="17" t="s">
        <v>159</v>
      </c>
      <c r="BM233" s="142" t="s">
        <v>597</v>
      </c>
    </row>
    <row r="234" spans="2:65" s="1" customFormat="1" x14ac:dyDescent="0.2">
      <c r="B234" s="32"/>
      <c r="D234" s="144" t="s">
        <v>161</v>
      </c>
      <c r="F234" s="145" t="s">
        <v>335</v>
      </c>
      <c r="I234" s="146"/>
      <c r="L234" s="32"/>
      <c r="M234" s="147"/>
      <c r="T234" s="53"/>
      <c r="AT234" s="17" t="s">
        <v>161</v>
      </c>
      <c r="AU234" s="17" t="s">
        <v>81</v>
      </c>
    </row>
    <row r="235" spans="2:65" s="12" customFormat="1" x14ac:dyDescent="0.2">
      <c r="B235" s="148"/>
      <c r="D235" s="149" t="s">
        <v>163</v>
      </c>
      <c r="E235" s="150" t="s">
        <v>19</v>
      </c>
      <c r="F235" s="151" t="s">
        <v>189</v>
      </c>
      <c r="H235" s="150" t="s">
        <v>19</v>
      </c>
      <c r="I235" s="152"/>
      <c r="L235" s="148"/>
      <c r="M235" s="153"/>
      <c r="T235" s="154"/>
      <c r="AT235" s="150" t="s">
        <v>163</v>
      </c>
      <c r="AU235" s="150" t="s">
        <v>81</v>
      </c>
      <c r="AV235" s="12" t="s">
        <v>79</v>
      </c>
      <c r="AW235" s="12" t="s">
        <v>33</v>
      </c>
      <c r="AX235" s="12" t="s">
        <v>72</v>
      </c>
      <c r="AY235" s="150" t="s">
        <v>152</v>
      </c>
    </row>
    <row r="236" spans="2:65" s="13" customFormat="1" x14ac:dyDescent="0.2">
      <c r="B236" s="155"/>
      <c r="D236" s="149" t="s">
        <v>163</v>
      </c>
      <c r="E236" s="156" t="s">
        <v>19</v>
      </c>
      <c r="F236" s="157" t="s">
        <v>994</v>
      </c>
      <c r="H236" s="158">
        <v>3.3</v>
      </c>
      <c r="I236" s="159"/>
      <c r="L236" s="155"/>
      <c r="M236" s="160"/>
      <c r="T236" s="161"/>
      <c r="AT236" s="156" t="s">
        <v>163</v>
      </c>
      <c r="AU236" s="156" t="s">
        <v>81</v>
      </c>
      <c r="AV236" s="13" t="s">
        <v>81</v>
      </c>
      <c r="AW236" s="13" t="s">
        <v>33</v>
      </c>
      <c r="AX236" s="13" t="s">
        <v>79</v>
      </c>
      <c r="AY236" s="156" t="s">
        <v>152</v>
      </c>
    </row>
    <row r="237" spans="2:65" s="1" customFormat="1" ht="16.5" customHeight="1" x14ac:dyDescent="0.2">
      <c r="B237" s="32"/>
      <c r="C237" s="169" t="s">
        <v>364</v>
      </c>
      <c r="D237" s="169" t="s">
        <v>228</v>
      </c>
      <c r="E237" s="170" t="s">
        <v>337</v>
      </c>
      <c r="F237" s="171" t="s">
        <v>338</v>
      </c>
      <c r="G237" s="172" t="s">
        <v>157</v>
      </c>
      <c r="H237" s="173">
        <v>3.399</v>
      </c>
      <c r="I237" s="174"/>
      <c r="J237" s="175">
        <f>ROUND(I237*H237,2)</f>
        <v>0</v>
      </c>
      <c r="K237" s="171" t="s">
        <v>158</v>
      </c>
      <c r="L237" s="176"/>
      <c r="M237" s="177" t="s">
        <v>19</v>
      </c>
      <c r="N237" s="178" t="s">
        <v>43</v>
      </c>
      <c r="P237" s="140">
        <f>O237*H237</f>
        <v>0</v>
      </c>
      <c r="Q237" s="140">
        <v>0.13200000000000001</v>
      </c>
      <c r="R237" s="140">
        <f>Q237*H237</f>
        <v>0.44866800000000001</v>
      </c>
      <c r="S237" s="140">
        <v>0</v>
      </c>
      <c r="T237" s="141">
        <f>S237*H237</f>
        <v>0</v>
      </c>
      <c r="AR237" s="142" t="s">
        <v>208</v>
      </c>
      <c r="AT237" s="142" t="s">
        <v>228</v>
      </c>
      <c r="AU237" s="142" t="s">
        <v>81</v>
      </c>
      <c r="AY237" s="17" t="s">
        <v>152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7" t="s">
        <v>79</v>
      </c>
      <c r="BK237" s="143">
        <f>ROUND(I237*H237,2)</f>
        <v>0</v>
      </c>
      <c r="BL237" s="17" t="s">
        <v>159</v>
      </c>
      <c r="BM237" s="142" t="s">
        <v>598</v>
      </c>
    </row>
    <row r="238" spans="2:65" s="13" customFormat="1" x14ac:dyDescent="0.2">
      <c r="B238" s="155"/>
      <c r="D238" s="149" t="s">
        <v>163</v>
      </c>
      <c r="F238" s="157" t="s">
        <v>1017</v>
      </c>
      <c r="H238" s="158">
        <v>3.399</v>
      </c>
      <c r="I238" s="159"/>
      <c r="L238" s="155"/>
      <c r="M238" s="160"/>
      <c r="T238" s="161"/>
      <c r="AT238" s="156" t="s">
        <v>163</v>
      </c>
      <c r="AU238" s="156" t="s">
        <v>81</v>
      </c>
      <c r="AV238" s="13" t="s">
        <v>81</v>
      </c>
      <c r="AW238" s="13" t="s">
        <v>4</v>
      </c>
      <c r="AX238" s="13" t="s">
        <v>79</v>
      </c>
      <c r="AY238" s="156" t="s">
        <v>152</v>
      </c>
    </row>
    <row r="239" spans="2:65" s="1" customFormat="1" ht="44.25" customHeight="1" x14ac:dyDescent="0.2">
      <c r="B239" s="32"/>
      <c r="C239" s="131" t="s">
        <v>369</v>
      </c>
      <c r="D239" s="131" t="s">
        <v>154</v>
      </c>
      <c r="E239" s="132" t="s">
        <v>1018</v>
      </c>
      <c r="F239" s="133" t="s">
        <v>1019</v>
      </c>
      <c r="G239" s="134" t="s">
        <v>157</v>
      </c>
      <c r="H239" s="135">
        <v>77</v>
      </c>
      <c r="I239" s="136"/>
      <c r="J239" s="137">
        <f>ROUND(I239*H239,2)</f>
        <v>0</v>
      </c>
      <c r="K239" s="133" t="s">
        <v>158</v>
      </c>
      <c r="L239" s="32"/>
      <c r="M239" s="138" t="s">
        <v>19</v>
      </c>
      <c r="N239" s="139" t="s">
        <v>43</v>
      </c>
      <c r="P239" s="140">
        <f>O239*H239</f>
        <v>0</v>
      </c>
      <c r="Q239" s="140">
        <v>0.11162</v>
      </c>
      <c r="R239" s="140">
        <f>Q239*H239</f>
        <v>8.5947399999999998</v>
      </c>
      <c r="S239" s="140">
        <v>0</v>
      </c>
      <c r="T239" s="141">
        <f>S239*H239</f>
        <v>0</v>
      </c>
      <c r="AR239" s="142" t="s">
        <v>159</v>
      </c>
      <c r="AT239" s="142" t="s">
        <v>154</v>
      </c>
      <c r="AU239" s="142" t="s">
        <v>81</v>
      </c>
      <c r="AY239" s="17" t="s">
        <v>152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7" t="s">
        <v>79</v>
      </c>
      <c r="BK239" s="143">
        <f>ROUND(I239*H239,2)</f>
        <v>0</v>
      </c>
      <c r="BL239" s="17" t="s">
        <v>159</v>
      </c>
      <c r="BM239" s="142" t="s">
        <v>602</v>
      </c>
    </row>
    <row r="240" spans="2:65" s="1" customFormat="1" x14ac:dyDescent="0.2">
      <c r="B240" s="32"/>
      <c r="D240" s="144" t="s">
        <v>161</v>
      </c>
      <c r="F240" s="145" t="s">
        <v>1020</v>
      </c>
      <c r="I240" s="146"/>
      <c r="L240" s="32"/>
      <c r="M240" s="147"/>
      <c r="T240" s="53"/>
      <c r="AT240" s="17" t="s">
        <v>161</v>
      </c>
      <c r="AU240" s="17" t="s">
        <v>81</v>
      </c>
    </row>
    <row r="241" spans="2:65" s="12" customFormat="1" x14ac:dyDescent="0.2">
      <c r="B241" s="148"/>
      <c r="D241" s="149" t="s">
        <v>163</v>
      </c>
      <c r="E241" s="150" t="s">
        <v>19</v>
      </c>
      <c r="F241" s="151" t="s">
        <v>534</v>
      </c>
      <c r="H241" s="150" t="s">
        <v>19</v>
      </c>
      <c r="I241" s="152"/>
      <c r="L241" s="148"/>
      <c r="M241" s="153"/>
      <c r="T241" s="154"/>
      <c r="AT241" s="150" t="s">
        <v>163</v>
      </c>
      <c r="AU241" s="150" t="s">
        <v>81</v>
      </c>
      <c r="AV241" s="12" t="s">
        <v>79</v>
      </c>
      <c r="AW241" s="12" t="s">
        <v>33</v>
      </c>
      <c r="AX241" s="12" t="s">
        <v>72</v>
      </c>
      <c r="AY241" s="150" t="s">
        <v>152</v>
      </c>
    </row>
    <row r="242" spans="2:65" s="13" customFormat="1" x14ac:dyDescent="0.2">
      <c r="B242" s="155"/>
      <c r="D242" s="149" t="s">
        <v>163</v>
      </c>
      <c r="E242" s="156" t="s">
        <v>19</v>
      </c>
      <c r="F242" s="157" t="s">
        <v>911</v>
      </c>
      <c r="H242" s="158">
        <v>77</v>
      </c>
      <c r="I242" s="159"/>
      <c r="L242" s="155"/>
      <c r="M242" s="160"/>
      <c r="T242" s="161"/>
      <c r="AT242" s="156" t="s">
        <v>163</v>
      </c>
      <c r="AU242" s="156" t="s">
        <v>81</v>
      </c>
      <c r="AV242" s="13" t="s">
        <v>81</v>
      </c>
      <c r="AW242" s="13" t="s">
        <v>33</v>
      </c>
      <c r="AX242" s="13" t="s">
        <v>79</v>
      </c>
      <c r="AY242" s="156" t="s">
        <v>152</v>
      </c>
    </row>
    <row r="243" spans="2:65" s="1" customFormat="1" ht="16.5" customHeight="1" x14ac:dyDescent="0.2">
      <c r="B243" s="32"/>
      <c r="C243" s="169" t="s">
        <v>376</v>
      </c>
      <c r="D243" s="169" t="s">
        <v>228</v>
      </c>
      <c r="E243" s="170" t="s">
        <v>604</v>
      </c>
      <c r="F243" s="171" t="s">
        <v>605</v>
      </c>
      <c r="G243" s="172" t="s">
        <v>157</v>
      </c>
      <c r="H243" s="173">
        <v>79.31</v>
      </c>
      <c r="I243" s="174"/>
      <c r="J243" s="175">
        <f>ROUND(I243*H243,2)</f>
        <v>0</v>
      </c>
      <c r="K243" s="171" t="s">
        <v>158</v>
      </c>
      <c r="L243" s="176"/>
      <c r="M243" s="177" t="s">
        <v>19</v>
      </c>
      <c r="N243" s="178" t="s">
        <v>43</v>
      </c>
      <c r="P243" s="140">
        <f>O243*H243</f>
        <v>0</v>
      </c>
      <c r="Q243" s="140">
        <v>0.17599999999999999</v>
      </c>
      <c r="R243" s="140">
        <f>Q243*H243</f>
        <v>13.95856</v>
      </c>
      <c r="S243" s="140">
        <v>0</v>
      </c>
      <c r="T243" s="141">
        <f>S243*H243</f>
        <v>0</v>
      </c>
      <c r="AR243" s="142" t="s">
        <v>208</v>
      </c>
      <c r="AT243" s="142" t="s">
        <v>228</v>
      </c>
      <c r="AU243" s="142" t="s">
        <v>81</v>
      </c>
      <c r="AY243" s="17" t="s">
        <v>152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7" t="s">
        <v>79</v>
      </c>
      <c r="BK243" s="143">
        <f>ROUND(I243*H243,2)</f>
        <v>0</v>
      </c>
      <c r="BL243" s="17" t="s">
        <v>159</v>
      </c>
      <c r="BM243" s="142" t="s">
        <v>606</v>
      </c>
    </row>
    <row r="244" spans="2:65" s="13" customFormat="1" x14ac:dyDescent="0.2">
      <c r="B244" s="155"/>
      <c r="D244" s="149" t="s">
        <v>163</v>
      </c>
      <c r="E244" s="156" t="s">
        <v>19</v>
      </c>
      <c r="F244" s="157" t="s">
        <v>911</v>
      </c>
      <c r="H244" s="158">
        <v>77</v>
      </c>
      <c r="I244" s="159"/>
      <c r="L244" s="155"/>
      <c r="M244" s="160"/>
      <c r="T244" s="161"/>
      <c r="AT244" s="156" t="s">
        <v>163</v>
      </c>
      <c r="AU244" s="156" t="s">
        <v>81</v>
      </c>
      <c r="AV244" s="13" t="s">
        <v>81</v>
      </c>
      <c r="AW244" s="13" t="s">
        <v>33</v>
      </c>
      <c r="AX244" s="13" t="s">
        <v>79</v>
      </c>
      <c r="AY244" s="156" t="s">
        <v>152</v>
      </c>
    </row>
    <row r="245" spans="2:65" s="13" customFormat="1" x14ac:dyDescent="0.2">
      <c r="B245" s="155"/>
      <c r="D245" s="149" t="s">
        <v>163</v>
      </c>
      <c r="F245" s="157" t="s">
        <v>1021</v>
      </c>
      <c r="H245" s="158">
        <v>79.31</v>
      </c>
      <c r="I245" s="159"/>
      <c r="L245" s="155"/>
      <c r="M245" s="160"/>
      <c r="T245" s="161"/>
      <c r="AT245" s="156" t="s">
        <v>163</v>
      </c>
      <c r="AU245" s="156" t="s">
        <v>81</v>
      </c>
      <c r="AV245" s="13" t="s">
        <v>81</v>
      </c>
      <c r="AW245" s="13" t="s">
        <v>4</v>
      </c>
      <c r="AX245" s="13" t="s">
        <v>79</v>
      </c>
      <c r="AY245" s="156" t="s">
        <v>152</v>
      </c>
    </row>
    <row r="246" spans="2:65" s="11" customFormat="1" ht="22.9" customHeight="1" x14ac:dyDescent="0.2">
      <c r="B246" s="119"/>
      <c r="D246" s="120" t="s">
        <v>71</v>
      </c>
      <c r="E246" s="129" t="s">
        <v>214</v>
      </c>
      <c r="F246" s="129" t="s">
        <v>341</v>
      </c>
      <c r="I246" s="122"/>
      <c r="J246" s="130">
        <f>BK246</f>
        <v>60000</v>
      </c>
      <c r="L246" s="119"/>
      <c r="M246" s="124"/>
      <c r="P246" s="125">
        <f>SUM(P247:P288)</f>
        <v>0</v>
      </c>
      <c r="R246" s="125">
        <f>SUM(R247:R288)</f>
        <v>6.913138</v>
      </c>
      <c r="T246" s="126">
        <f>SUM(T247:T288)</f>
        <v>0</v>
      </c>
      <c r="AR246" s="120" t="s">
        <v>79</v>
      </c>
      <c r="AT246" s="127" t="s">
        <v>71</v>
      </c>
      <c r="AU246" s="127" t="s">
        <v>79</v>
      </c>
      <c r="AY246" s="120" t="s">
        <v>152</v>
      </c>
      <c r="BK246" s="128">
        <f>SUM(BK247:BK288)</f>
        <v>60000</v>
      </c>
    </row>
    <row r="247" spans="2:65" s="1" customFormat="1" ht="24.2" customHeight="1" x14ac:dyDescent="0.2">
      <c r="B247" s="32"/>
      <c r="C247" s="131" t="s">
        <v>381</v>
      </c>
      <c r="D247" s="131" t="s">
        <v>154</v>
      </c>
      <c r="E247" s="132" t="s">
        <v>352</v>
      </c>
      <c r="F247" s="133" t="s">
        <v>353</v>
      </c>
      <c r="G247" s="134" t="s">
        <v>179</v>
      </c>
      <c r="H247" s="135">
        <v>30</v>
      </c>
      <c r="I247" s="136"/>
      <c r="J247" s="137">
        <f>ROUND(I247*H247,2)</f>
        <v>0</v>
      </c>
      <c r="K247" s="133" t="s">
        <v>158</v>
      </c>
      <c r="L247" s="32"/>
      <c r="M247" s="138" t="s">
        <v>19</v>
      </c>
      <c r="N247" s="139" t="s">
        <v>43</v>
      </c>
      <c r="P247" s="140">
        <f>O247*H247</f>
        <v>0</v>
      </c>
      <c r="Q247" s="140">
        <v>0.16850000000000001</v>
      </c>
      <c r="R247" s="140">
        <f>Q247*H247</f>
        <v>5.0550000000000006</v>
      </c>
      <c r="S247" s="140">
        <v>0</v>
      </c>
      <c r="T247" s="141">
        <f>S247*H247</f>
        <v>0</v>
      </c>
      <c r="AR247" s="142" t="s">
        <v>159</v>
      </c>
      <c r="AT247" s="142" t="s">
        <v>154</v>
      </c>
      <c r="AU247" s="142" t="s">
        <v>81</v>
      </c>
      <c r="AY247" s="17" t="s">
        <v>152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7" t="s">
        <v>79</v>
      </c>
      <c r="BK247" s="143">
        <f>ROUND(I247*H247,2)</f>
        <v>0</v>
      </c>
      <c r="BL247" s="17" t="s">
        <v>159</v>
      </c>
      <c r="BM247" s="142" t="s">
        <v>608</v>
      </c>
    </row>
    <row r="248" spans="2:65" s="1" customFormat="1" x14ac:dyDescent="0.2">
      <c r="B248" s="32"/>
      <c r="D248" s="144" t="s">
        <v>161</v>
      </c>
      <c r="F248" s="145" t="s">
        <v>355</v>
      </c>
      <c r="I248" s="146"/>
      <c r="L248" s="32"/>
      <c r="M248" s="147"/>
      <c r="T248" s="53"/>
      <c r="AT248" s="17" t="s">
        <v>161</v>
      </c>
      <c r="AU248" s="17" t="s">
        <v>81</v>
      </c>
    </row>
    <row r="249" spans="2:65" s="12" customFormat="1" x14ac:dyDescent="0.2">
      <c r="B249" s="148"/>
      <c r="D249" s="149" t="s">
        <v>163</v>
      </c>
      <c r="E249" s="150" t="s">
        <v>19</v>
      </c>
      <c r="F249" s="151" t="s">
        <v>356</v>
      </c>
      <c r="H249" s="150" t="s">
        <v>19</v>
      </c>
      <c r="I249" s="152"/>
      <c r="L249" s="148"/>
      <c r="M249" s="153"/>
      <c r="T249" s="154"/>
      <c r="AT249" s="150" t="s">
        <v>163</v>
      </c>
      <c r="AU249" s="150" t="s">
        <v>81</v>
      </c>
      <c r="AV249" s="12" t="s">
        <v>79</v>
      </c>
      <c r="AW249" s="12" t="s">
        <v>33</v>
      </c>
      <c r="AX249" s="12" t="s">
        <v>72</v>
      </c>
      <c r="AY249" s="150" t="s">
        <v>152</v>
      </c>
    </row>
    <row r="250" spans="2:65" s="13" customFormat="1" x14ac:dyDescent="0.2">
      <c r="B250" s="155"/>
      <c r="D250" s="149" t="s">
        <v>163</v>
      </c>
      <c r="E250" s="156" t="s">
        <v>19</v>
      </c>
      <c r="F250" s="157" t="s">
        <v>331</v>
      </c>
      <c r="H250" s="158">
        <v>28</v>
      </c>
      <c r="I250" s="159"/>
      <c r="L250" s="155"/>
      <c r="M250" s="160"/>
      <c r="T250" s="161"/>
      <c r="AT250" s="156" t="s">
        <v>163</v>
      </c>
      <c r="AU250" s="156" t="s">
        <v>81</v>
      </c>
      <c r="AV250" s="13" t="s">
        <v>81</v>
      </c>
      <c r="AW250" s="13" t="s">
        <v>33</v>
      </c>
      <c r="AX250" s="13" t="s">
        <v>72</v>
      </c>
      <c r="AY250" s="156" t="s">
        <v>152</v>
      </c>
    </row>
    <row r="251" spans="2:65" s="12" customFormat="1" x14ac:dyDescent="0.2">
      <c r="B251" s="148"/>
      <c r="D251" s="149" t="s">
        <v>163</v>
      </c>
      <c r="E251" s="150" t="s">
        <v>19</v>
      </c>
      <c r="F251" s="151" t="s">
        <v>358</v>
      </c>
      <c r="H251" s="150" t="s">
        <v>19</v>
      </c>
      <c r="I251" s="152"/>
      <c r="L251" s="148"/>
      <c r="M251" s="153"/>
      <c r="T251" s="154"/>
      <c r="AT251" s="150" t="s">
        <v>163</v>
      </c>
      <c r="AU251" s="150" t="s">
        <v>81</v>
      </c>
      <c r="AV251" s="12" t="s">
        <v>79</v>
      </c>
      <c r="AW251" s="12" t="s">
        <v>33</v>
      </c>
      <c r="AX251" s="12" t="s">
        <v>72</v>
      </c>
      <c r="AY251" s="150" t="s">
        <v>152</v>
      </c>
    </row>
    <row r="252" spans="2:65" s="13" customFormat="1" x14ac:dyDescent="0.2">
      <c r="B252" s="155"/>
      <c r="D252" s="149" t="s">
        <v>163</v>
      </c>
      <c r="E252" s="156" t="s">
        <v>19</v>
      </c>
      <c r="F252" s="157" t="s">
        <v>81</v>
      </c>
      <c r="H252" s="158">
        <v>2</v>
      </c>
      <c r="I252" s="159"/>
      <c r="L252" s="155"/>
      <c r="M252" s="160"/>
      <c r="T252" s="161"/>
      <c r="AT252" s="156" t="s">
        <v>163</v>
      </c>
      <c r="AU252" s="156" t="s">
        <v>81</v>
      </c>
      <c r="AV252" s="13" t="s">
        <v>81</v>
      </c>
      <c r="AW252" s="13" t="s">
        <v>33</v>
      </c>
      <c r="AX252" s="13" t="s">
        <v>72</v>
      </c>
      <c r="AY252" s="156" t="s">
        <v>152</v>
      </c>
    </row>
    <row r="253" spans="2:65" s="14" customFormat="1" x14ac:dyDescent="0.2">
      <c r="B253" s="162"/>
      <c r="D253" s="149" t="s">
        <v>163</v>
      </c>
      <c r="E253" s="163" t="s">
        <v>19</v>
      </c>
      <c r="F253" s="164" t="s">
        <v>194</v>
      </c>
      <c r="H253" s="165">
        <v>30</v>
      </c>
      <c r="I253" s="166"/>
      <c r="L253" s="162"/>
      <c r="M253" s="167"/>
      <c r="T253" s="168"/>
      <c r="AT253" s="163" t="s">
        <v>163</v>
      </c>
      <c r="AU253" s="163" t="s">
        <v>81</v>
      </c>
      <c r="AV253" s="14" t="s">
        <v>159</v>
      </c>
      <c r="AW253" s="14" t="s">
        <v>33</v>
      </c>
      <c r="AX253" s="14" t="s">
        <v>79</v>
      </c>
      <c r="AY253" s="163" t="s">
        <v>152</v>
      </c>
    </row>
    <row r="254" spans="2:65" s="1" customFormat="1" ht="16.5" customHeight="1" x14ac:dyDescent="0.2">
      <c r="B254" s="32"/>
      <c r="C254" s="169" t="s">
        <v>386</v>
      </c>
      <c r="D254" s="169" t="s">
        <v>228</v>
      </c>
      <c r="E254" s="170" t="s">
        <v>360</v>
      </c>
      <c r="F254" s="171" t="s">
        <v>361</v>
      </c>
      <c r="G254" s="172" t="s">
        <v>179</v>
      </c>
      <c r="H254" s="173">
        <v>28.56</v>
      </c>
      <c r="I254" s="174"/>
      <c r="J254" s="175">
        <f>ROUND(I254*H254,2)</f>
        <v>0</v>
      </c>
      <c r="K254" s="171" t="s">
        <v>158</v>
      </c>
      <c r="L254" s="176"/>
      <c r="M254" s="177" t="s">
        <v>19</v>
      </c>
      <c r="N254" s="178" t="s">
        <v>43</v>
      </c>
      <c r="P254" s="140">
        <f>O254*H254</f>
        <v>0</v>
      </c>
      <c r="Q254" s="140">
        <v>4.8300000000000003E-2</v>
      </c>
      <c r="R254" s="140">
        <f>Q254*H254</f>
        <v>1.379448</v>
      </c>
      <c r="S254" s="140">
        <v>0</v>
      </c>
      <c r="T254" s="141">
        <f>S254*H254</f>
        <v>0</v>
      </c>
      <c r="AR254" s="142" t="s">
        <v>208</v>
      </c>
      <c r="AT254" s="142" t="s">
        <v>228</v>
      </c>
      <c r="AU254" s="142" t="s">
        <v>81</v>
      </c>
      <c r="AY254" s="17" t="s">
        <v>152</v>
      </c>
      <c r="BE254" s="143">
        <f>IF(N254="základní",J254,0)</f>
        <v>0</v>
      </c>
      <c r="BF254" s="143">
        <f>IF(N254="snížená",J254,0)</f>
        <v>0</v>
      </c>
      <c r="BG254" s="143">
        <f>IF(N254="zákl. přenesená",J254,0)</f>
        <v>0</v>
      </c>
      <c r="BH254" s="143">
        <f>IF(N254="sníž. přenesená",J254,0)</f>
        <v>0</v>
      </c>
      <c r="BI254" s="143">
        <f>IF(N254="nulová",J254,0)</f>
        <v>0</v>
      </c>
      <c r="BJ254" s="17" t="s">
        <v>79</v>
      </c>
      <c r="BK254" s="143">
        <f>ROUND(I254*H254,2)</f>
        <v>0</v>
      </c>
      <c r="BL254" s="17" t="s">
        <v>159</v>
      </c>
      <c r="BM254" s="142" t="s">
        <v>609</v>
      </c>
    </row>
    <row r="255" spans="2:65" s="13" customFormat="1" x14ac:dyDescent="0.2">
      <c r="B255" s="155"/>
      <c r="D255" s="149" t="s">
        <v>163</v>
      </c>
      <c r="F255" s="157" t="s">
        <v>1022</v>
      </c>
      <c r="H255" s="158">
        <v>28.56</v>
      </c>
      <c r="I255" s="159"/>
      <c r="L255" s="155"/>
      <c r="M255" s="160"/>
      <c r="T255" s="161"/>
      <c r="AT255" s="156" t="s">
        <v>163</v>
      </c>
      <c r="AU255" s="156" t="s">
        <v>81</v>
      </c>
      <c r="AV255" s="13" t="s">
        <v>81</v>
      </c>
      <c r="AW255" s="13" t="s">
        <v>4</v>
      </c>
      <c r="AX255" s="13" t="s">
        <v>79</v>
      </c>
      <c r="AY255" s="156" t="s">
        <v>152</v>
      </c>
    </row>
    <row r="256" spans="2:65" s="1" customFormat="1" ht="16.5" customHeight="1" x14ac:dyDescent="0.2">
      <c r="B256" s="32"/>
      <c r="C256" s="169" t="s">
        <v>391</v>
      </c>
      <c r="D256" s="169" t="s">
        <v>228</v>
      </c>
      <c r="E256" s="170" t="s">
        <v>365</v>
      </c>
      <c r="F256" s="171" t="s">
        <v>366</v>
      </c>
      <c r="G256" s="172" t="s">
        <v>179</v>
      </c>
      <c r="H256" s="173">
        <v>2.1</v>
      </c>
      <c r="I256" s="174"/>
      <c r="J256" s="175">
        <f>ROUND(I256*H256,2)</f>
        <v>0</v>
      </c>
      <c r="K256" s="171" t="s">
        <v>158</v>
      </c>
      <c r="L256" s="176"/>
      <c r="M256" s="177" t="s">
        <v>19</v>
      </c>
      <c r="N256" s="178" t="s">
        <v>43</v>
      </c>
      <c r="P256" s="140">
        <f>O256*H256</f>
        <v>0</v>
      </c>
      <c r="Q256" s="140">
        <v>6.5670000000000006E-2</v>
      </c>
      <c r="R256" s="140">
        <f>Q256*H256</f>
        <v>0.13790700000000003</v>
      </c>
      <c r="S256" s="140">
        <v>0</v>
      </c>
      <c r="T256" s="141">
        <f>S256*H256</f>
        <v>0</v>
      </c>
      <c r="AR256" s="142" t="s">
        <v>208</v>
      </c>
      <c r="AT256" s="142" t="s">
        <v>228</v>
      </c>
      <c r="AU256" s="142" t="s">
        <v>81</v>
      </c>
      <c r="AY256" s="17" t="s">
        <v>152</v>
      </c>
      <c r="BE256" s="143">
        <f>IF(N256="základní",J256,0)</f>
        <v>0</v>
      </c>
      <c r="BF256" s="143">
        <f>IF(N256="snížená",J256,0)</f>
        <v>0</v>
      </c>
      <c r="BG256" s="143">
        <f>IF(N256="zákl. přenesená",J256,0)</f>
        <v>0</v>
      </c>
      <c r="BH256" s="143">
        <f>IF(N256="sníž. přenesená",J256,0)</f>
        <v>0</v>
      </c>
      <c r="BI256" s="143">
        <f>IF(N256="nulová",J256,0)</f>
        <v>0</v>
      </c>
      <c r="BJ256" s="17" t="s">
        <v>79</v>
      </c>
      <c r="BK256" s="143">
        <f>ROUND(I256*H256,2)</f>
        <v>0</v>
      </c>
      <c r="BL256" s="17" t="s">
        <v>159</v>
      </c>
      <c r="BM256" s="142" t="s">
        <v>1023</v>
      </c>
    </row>
    <row r="257" spans="2:65" s="13" customFormat="1" x14ac:dyDescent="0.2">
      <c r="B257" s="155"/>
      <c r="D257" s="149" t="s">
        <v>163</v>
      </c>
      <c r="F257" s="157" t="s">
        <v>781</v>
      </c>
      <c r="H257" s="158">
        <v>2.1</v>
      </c>
      <c r="I257" s="159"/>
      <c r="L257" s="155"/>
      <c r="M257" s="160"/>
      <c r="T257" s="161"/>
      <c r="AT257" s="156" t="s">
        <v>163</v>
      </c>
      <c r="AU257" s="156" t="s">
        <v>81</v>
      </c>
      <c r="AV257" s="13" t="s">
        <v>81</v>
      </c>
      <c r="AW257" s="13" t="s">
        <v>4</v>
      </c>
      <c r="AX257" s="13" t="s">
        <v>79</v>
      </c>
      <c r="AY257" s="156" t="s">
        <v>152</v>
      </c>
    </row>
    <row r="258" spans="2:65" s="1" customFormat="1" ht="24.2" customHeight="1" x14ac:dyDescent="0.2">
      <c r="B258" s="32"/>
      <c r="C258" s="131" t="s">
        <v>397</v>
      </c>
      <c r="D258" s="131" t="s">
        <v>154</v>
      </c>
      <c r="E258" s="132" t="s">
        <v>370</v>
      </c>
      <c r="F258" s="133" t="s">
        <v>371</v>
      </c>
      <c r="G258" s="134" t="s">
        <v>179</v>
      </c>
      <c r="H258" s="135">
        <v>1.6</v>
      </c>
      <c r="I258" s="136"/>
      <c r="J258" s="137">
        <f>ROUND(I258*H258,2)</f>
        <v>0</v>
      </c>
      <c r="K258" s="133" t="s">
        <v>158</v>
      </c>
      <c r="L258" s="32"/>
      <c r="M258" s="138" t="s">
        <v>19</v>
      </c>
      <c r="N258" s="139" t="s">
        <v>43</v>
      </c>
      <c r="P258" s="140">
        <f>O258*H258</f>
        <v>0</v>
      </c>
      <c r="Q258" s="140">
        <v>0.14041999999999999</v>
      </c>
      <c r="R258" s="140">
        <f>Q258*H258</f>
        <v>0.22467199999999998</v>
      </c>
      <c r="S258" s="140">
        <v>0</v>
      </c>
      <c r="T258" s="141">
        <f>S258*H258</f>
        <v>0</v>
      </c>
      <c r="AR258" s="142" t="s">
        <v>159</v>
      </c>
      <c r="AT258" s="142" t="s">
        <v>154</v>
      </c>
      <c r="AU258" s="142" t="s">
        <v>81</v>
      </c>
      <c r="AY258" s="17" t="s">
        <v>152</v>
      </c>
      <c r="BE258" s="143">
        <f>IF(N258="základní",J258,0)</f>
        <v>0</v>
      </c>
      <c r="BF258" s="143">
        <f>IF(N258="snížená",J258,0)</f>
        <v>0</v>
      </c>
      <c r="BG258" s="143">
        <f>IF(N258="zákl. přenesená",J258,0)</f>
        <v>0</v>
      </c>
      <c r="BH258" s="143">
        <f>IF(N258="sníž. přenesená",J258,0)</f>
        <v>0</v>
      </c>
      <c r="BI258" s="143">
        <f>IF(N258="nulová",J258,0)</f>
        <v>0</v>
      </c>
      <c r="BJ258" s="17" t="s">
        <v>79</v>
      </c>
      <c r="BK258" s="143">
        <f>ROUND(I258*H258,2)</f>
        <v>0</v>
      </c>
      <c r="BL258" s="17" t="s">
        <v>159</v>
      </c>
      <c r="BM258" s="142" t="s">
        <v>611</v>
      </c>
    </row>
    <row r="259" spans="2:65" s="1" customFormat="1" x14ac:dyDescent="0.2">
      <c r="B259" s="32"/>
      <c r="D259" s="144" t="s">
        <v>161</v>
      </c>
      <c r="F259" s="145" t="s">
        <v>373</v>
      </c>
      <c r="I259" s="146"/>
      <c r="L259" s="32"/>
      <c r="M259" s="147"/>
      <c r="T259" s="53"/>
      <c r="AT259" s="17" t="s">
        <v>161</v>
      </c>
      <c r="AU259" s="17" t="s">
        <v>81</v>
      </c>
    </row>
    <row r="260" spans="2:65" s="1" customFormat="1" ht="16.5" customHeight="1" x14ac:dyDescent="0.2">
      <c r="B260" s="32"/>
      <c r="C260" s="169" t="s">
        <v>404</v>
      </c>
      <c r="D260" s="169" t="s">
        <v>228</v>
      </c>
      <c r="E260" s="170" t="s">
        <v>377</v>
      </c>
      <c r="F260" s="171" t="s">
        <v>378</v>
      </c>
      <c r="G260" s="172" t="s">
        <v>179</v>
      </c>
      <c r="H260" s="173">
        <v>1.6319999999999999</v>
      </c>
      <c r="I260" s="174"/>
      <c r="J260" s="175">
        <f>ROUND(I260*H260,2)</f>
        <v>0</v>
      </c>
      <c r="K260" s="171" t="s">
        <v>158</v>
      </c>
      <c r="L260" s="176"/>
      <c r="M260" s="177" t="s">
        <v>19</v>
      </c>
      <c r="N260" s="178" t="s">
        <v>43</v>
      </c>
      <c r="P260" s="140">
        <f>O260*H260</f>
        <v>0</v>
      </c>
      <c r="Q260" s="140">
        <v>4.4999999999999998E-2</v>
      </c>
      <c r="R260" s="140">
        <f>Q260*H260</f>
        <v>7.3439999999999991E-2</v>
      </c>
      <c r="S260" s="140">
        <v>0</v>
      </c>
      <c r="T260" s="141">
        <f>S260*H260</f>
        <v>0</v>
      </c>
      <c r="AR260" s="142" t="s">
        <v>208</v>
      </c>
      <c r="AT260" s="142" t="s">
        <v>228</v>
      </c>
      <c r="AU260" s="142" t="s">
        <v>81</v>
      </c>
      <c r="AY260" s="17" t="s">
        <v>152</v>
      </c>
      <c r="BE260" s="143">
        <f>IF(N260="základní",J260,0)</f>
        <v>0</v>
      </c>
      <c r="BF260" s="143">
        <f>IF(N260="snížená",J260,0)</f>
        <v>0</v>
      </c>
      <c r="BG260" s="143">
        <f>IF(N260="zákl. přenesená",J260,0)</f>
        <v>0</v>
      </c>
      <c r="BH260" s="143">
        <f>IF(N260="sníž. přenesená",J260,0)</f>
        <v>0</v>
      </c>
      <c r="BI260" s="143">
        <f>IF(N260="nulová",J260,0)</f>
        <v>0</v>
      </c>
      <c r="BJ260" s="17" t="s">
        <v>79</v>
      </c>
      <c r="BK260" s="143">
        <f>ROUND(I260*H260,2)</f>
        <v>0</v>
      </c>
      <c r="BL260" s="17" t="s">
        <v>159</v>
      </c>
      <c r="BM260" s="142" t="s">
        <v>612</v>
      </c>
    </row>
    <row r="261" spans="2:65" s="13" customFormat="1" x14ac:dyDescent="0.2">
      <c r="B261" s="155"/>
      <c r="D261" s="149" t="s">
        <v>163</v>
      </c>
      <c r="F261" s="157" t="s">
        <v>1024</v>
      </c>
      <c r="H261" s="158">
        <v>1.6319999999999999</v>
      </c>
      <c r="I261" s="159"/>
      <c r="L261" s="155"/>
      <c r="M261" s="160"/>
      <c r="T261" s="161"/>
      <c r="AT261" s="156" t="s">
        <v>163</v>
      </c>
      <c r="AU261" s="156" t="s">
        <v>81</v>
      </c>
      <c r="AV261" s="13" t="s">
        <v>81</v>
      </c>
      <c r="AW261" s="13" t="s">
        <v>4</v>
      </c>
      <c r="AX261" s="13" t="s">
        <v>79</v>
      </c>
      <c r="AY261" s="156" t="s">
        <v>152</v>
      </c>
    </row>
    <row r="262" spans="2:65" s="1" customFormat="1" ht="24.2" customHeight="1" x14ac:dyDescent="0.2">
      <c r="B262" s="32"/>
      <c r="C262" s="131" t="s">
        <v>411</v>
      </c>
      <c r="D262" s="131" t="s">
        <v>154</v>
      </c>
      <c r="E262" s="132" t="s">
        <v>382</v>
      </c>
      <c r="F262" s="133" t="s">
        <v>383</v>
      </c>
      <c r="G262" s="134" t="s">
        <v>179</v>
      </c>
      <c r="H262" s="135">
        <v>29</v>
      </c>
      <c r="I262" s="136"/>
      <c r="J262" s="137">
        <f>ROUND(I262*H262,2)</f>
        <v>0</v>
      </c>
      <c r="K262" s="133" t="s">
        <v>158</v>
      </c>
      <c r="L262" s="32"/>
      <c r="M262" s="138" t="s">
        <v>19</v>
      </c>
      <c r="N262" s="139" t="s">
        <v>43</v>
      </c>
      <c r="P262" s="140">
        <f>O262*H262</f>
        <v>0</v>
      </c>
      <c r="Q262" s="140">
        <v>1.7000000000000001E-4</v>
      </c>
      <c r="R262" s="140">
        <f>Q262*H262</f>
        <v>4.9300000000000004E-3</v>
      </c>
      <c r="S262" s="140">
        <v>0</v>
      </c>
      <c r="T262" s="141">
        <f>S262*H262</f>
        <v>0</v>
      </c>
      <c r="AR262" s="142" t="s">
        <v>159</v>
      </c>
      <c r="AT262" s="142" t="s">
        <v>154</v>
      </c>
      <c r="AU262" s="142" t="s">
        <v>81</v>
      </c>
      <c r="AY262" s="17" t="s">
        <v>152</v>
      </c>
      <c r="BE262" s="143">
        <f>IF(N262="základní",J262,0)</f>
        <v>0</v>
      </c>
      <c r="BF262" s="143">
        <f>IF(N262="snížená",J262,0)</f>
        <v>0</v>
      </c>
      <c r="BG262" s="143">
        <f>IF(N262="zákl. přenesená",J262,0)</f>
        <v>0</v>
      </c>
      <c r="BH262" s="143">
        <f>IF(N262="sníž. přenesená",J262,0)</f>
        <v>0</v>
      </c>
      <c r="BI262" s="143">
        <f>IF(N262="nulová",J262,0)</f>
        <v>0</v>
      </c>
      <c r="BJ262" s="17" t="s">
        <v>79</v>
      </c>
      <c r="BK262" s="143">
        <f>ROUND(I262*H262,2)</f>
        <v>0</v>
      </c>
      <c r="BL262" s="17" t="s">
        <v>159</v>
      </c>
      <c r="BM262" s="142" t="s">
        <v>614</v>
      </c>
    </row>
    <row r="263" spans="2:65" s="1" customFormat="1" x14ac:dyDescent="0.2">
      <c r="B263" s="32"/>
      <c r="D263" s="144" t="s">
        <v>161</v>
      </c>
      <c r="F263" s="145" t="s">
        <v>385</v>
      </c>
      <c r="I263" s="146"/>
      <c r="L263" s="32"/>
      <c r="M263" s="147"/>
      <c r="T263" s="53"/>
      <c r="AT263" s="17" t="s">
        <v>161</v>
      </c>
      <c r="AU263" s="17" t="s">
        <v>81</v>
      </c>
    </row>
    <row r="264" spans="2:65" s="1" customFormat="1" ht="16.5" customHeight="1" x14ac:dyDescent="0.2">
      <c r="B264" s="32"/>
      <c r="C264" s="131" t="s">
        <v>415</v>
      </c>
      <c r="D264" s="131" t="s">
        <v>154</v>
      </c>
      <c r="E264" s="132" t="s">
        <v>387</v>
      </c>
      <c r="F264" s="133" t="s">
        <v>388</v>
      </c>
      <c r="G264" s="134" t="s">
        <v>157</v>
      </c>
      <c r="H264" s="135">
        <v>80.3</v>
      </c>
      <c r="I264" s="136"/>
      <c r="J264" s="137">
        <f>ROUND(I264*H264,2)</f>
        <v>0</v>
      </c>
      <c r="K264" s="133" t="s">
        <v>158</v>
      </c>
      <c r="L264" s="32"/>
      <c r="M264" s="138" t="s">
        <v>19</v>
      </c>
      <c r="N264" s="139" t="s">
        <v>43</v>
      </c>
      <c r="P264" s="140">
        <f>O264*H264</f>
        <v>0</v>
      </c>
      <c r="Q264" s="140">
        <v>4.6999999999999999E-4</v>
      </c>
      <c r="R264" s="140">
        <f>Q264*H264</f>
        <v>3.7740999999999997E-2</v>
      </c>
      <c r="S264" s="140">
        <v>0</v>
      </c>
      <c r="T264" s="141">
        <f>S264*H264</f>
        <v>0</v>
      </c>
      <c r="AR264" s="142" t="s">
        <v>159</v>
      </c>
      <c r="AT264" s="142" t="s">
        <v>154</v>
      </c>
      <c r="AU264" s="142" t="s">
        <v>81</v>
      </c>
      <c r="AY264" s="17" t="s">
        <v>152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7" t="s">
        <v>79</v>
      </c>
      <c r="BK264" s="143">
        <f>ROUND(I264*H264,2)</f>
        <v>0</v>
      </c>
      <c r="BL264" s="17" t="s">
        <v>159</v>
      </c>
      <c r="BM264" s="142" t="s">
        <v>615</v>
      </c>
    </row>
    <row r="265" spans="2:65" s="1" customFormat="1" x14ac:dyDescent="0.2">
      <c r="B265" s="32"/>
      <c r="D265" s="144" t="s">
        <v>161</v>
      </c>
      <c r="F265" s="145" t="s">
        <v>390</v>
      </c>
      <c r="I265" s="146"/>
      <c r="L265" s="32"/>
      <c r="M265" s="147"/>
      <c r="T265" s="53"/>
      <c r="AT265" s="17" t="s">
        <v>161</v>
      </c>
      <c r="AU265" s="17" t="s">
        <v>81</v>
      </c>
    </row>
    <row r="266" spans="2:65" s="12" customFormat="1" x14ac:dyDescent="0.2">
      <c r="B266" s="148"/>
      <c r="D266" s="149" t="s">
        <v>163</v>
      </c>
      <c r="E266" s="150" t="s">
        <v>19</v>
      </c>
      <c r="F266" s="151" t="s">
        <v>534</v>
      </c>
      <c r="H266" s="150" t="s">
        <v>19</v>
      </c>
      <c r="I266" s="152"/>
      <c r="L266" s="148"/>
      <c r="M266" s="153"/>
      <c r="T266" s="154"/>
      <c r="AT266" s="150" t="s">
        <v>163</v>
      </c>
      <c r="AU266" s="150" t="s">
        <v>81</v>
      </c>
      <c r="AV266" s="12" t="s">
        <v>79</v>
      </c>
      <c r="AW266" s="12" t="s">
        <v>33</v>
      </c>
      <c r="AX266" s="12" t="s">
        <v>72</v>
      </c>
      <c r="AY266" s="150" t="s">
        <v>152</v>
      </c>
    </row>
    <row r="267" spans="2:65" s="13" customFormat="1" x14ac:dyDescent="0.2">
      <c r="B267" s="155"/>
      <c r="D267" s="149" t="s">
        <v>163</v>
      </c>
      <c r="E267" s="156" t="s">
        <v>19</v>
      </c>
      <c r="F267" s="157" t="s">
        <v>911</v>
      </c>
      <c r="H267" s="158">
        <v>77</v>
      </c>
      <c r="I267" s="159"/>
      <c r="L267" s="155"/>
      <c r="M267" s="160"/>
      <c r="T267" s="161"/>
      <c r="AT267" s="156" t="s">
        <v>163</v>
      </c>
      <c r="AU267" s="156" t="s">
        <v>81</v>
      </c>
      <c r="AV267" s="13" t="s">
        <v>81</v>
      </c>
      <c r="AW267" s="13" t="s">
        <v>33</v>
      </c>
      <c r="AX267" s="13" t="s">
        <v>72</v>
      </c>
      <c r="AY267" s="156" t="s">
        <v>152</v>
      </c>
    </row>
    <row r="268" spans="2:65" s="12" customFormat="1" x14ac:dyDescent="0.2">
      <c r="B268" s="148"/>
      <c r="D268" s="149" t="s">
        <v>163</v>
      </c>
      <c r="E268" s="150" t="s">
        <v>19</v>
      </c>
      <c r="F268" s="151" t="s">
        <v>189</v>
      </c>
      <c r="H268" s="150" t="s">
        <v>19</v>
      </c>
      <c r="I268" s="152"/>
      <c r="L268" s="148"/>
      <c r="M268" s="153"/>
      <c r="T268" s="154"/>
      <c r="AT268" s="150" t="s">
        <v>163</v>
      </c>
      <c r="AU268" s="150" t="s">
        <v>81</v>
      </c>
      <c r="AV268" s="12" t="s">
        <v>79</v>
      </c>
      <c r="AW268" s="12" t="s">
        <v>33</v>
      </c>
      <c r="AX268" s="12" t="s">
        <v>72</v>
      </c>
      <c r="AY268" s="150" t="s">
        <v>152</v>
      </c>
    </row>
    <row r="269" spans="2:65" s="13" customFormat="1" x14ac:dyDescent="0.2">
      <c r="B269" s="155"/>
      <c r="D269" s="149" t="s">
        <v>163</v>
      </c>
      <c r="E269" s="156" t="s">
        <v>19</v>
      </c>
      <c r="F269" s="157" t="s">
        <v>994</v>
      </c>
      <c r="H269" s="158">
        <v>3.3</v>
      </c>
      <c r="I269" s="159"/>
      <c r="L269" s="155"/>
      <c r="M269" s="160"/>
      <c r="T269" s="161"/>
      <c r="AT269" s="156" t="s">
        <v>163</v>
      </c>
      <c r="AU269" s="156" t="s">
        <v>81</v>
      </c>
      <c r="AV269" s="13" t="s">
        <v>81</v>
      </c>
      <c r="AW269" s="13" t="s">
        <v>33</v>
      </c>
      <c r="AX269" s="13" t="s">
        <v>72</v>
      </c>
      <c r="AY269" s="156" t="s">
        <v>152</v>
      </c>
    </row>
    <row r="270" spans="2:65" s="14" customFormat="1" x14ac:dyDescent="0.2">
      <c r="B270" s="162"/>
      <c r="D270" s="149" t="s">
        <v>163</v>
      </c>
      <c r="E270" s="163" t="s">
        <v>19</v>
      </c>
      <c r="F270" s="164" t="s">
        <v>194</v>
      </c>
      <c r="H270" s="165">
        <v>80.3</v>
      </c>
      <c r="I270" s="166"/>
      <c r="L270" s="162"/>
      <c r="M270" s="167"/>
      <c r="T270" s="168"/>
      <c r="AT270" s="163" t="s">
        <v>163</v>
      </c>
      <c r="AU270" s="163" t="s">
        <v>81</v>
      </c>
      <c r="AV270" s="14" t="s">
        <v>159</v>
      </c>
      <c r="AW270" s="14" t="s">
        <v>33</v>
      </c>
      <c r="AX270" s="14" t="s">
        <v>79</v>
      </c>
      <c r="AY270" s="163" t="s">
        <v>152</v>
      </c>
    </row>
    <row r="271" spans="2:65" s="1" customFormat="1" ht="16.5" customHeight="1" x14ac:dyDescent="0.2">
      <c r="B271" s="32"/>
      <c r="C271" s="131" t="s">
        <v>419</v>
      </c>
      <c r="D271" s="131" t="s">
        <v>154</v>
      </c>
      <c r="E271" s="132" t="s">
        <v>392</v>
      </c>
      <c r="F271" s="133" t="s">
        <v>393</v>
      </c>
      <c r="G271" s="134" t="s">
        <v>179</v>
      </c>
      <c r="H271" s="135">
        <v>29</v>
      </c>
      <c r="I271" s="136"/>
      <c r="J271" s="137">
        <f>ROUND(I271*H271,2)</f>
        <v>0</v>
      </c>
      <c r="K271" s="133" t="s">
        <v>158</v>
      </c>
      <c r="L271" s="32"/>
      <c r="M271" s="138" t="s">
        <v>19</v>
      </c>
      <c r="N271" s="139" t="s">
        <v>43</v>
      </c>
      <c r="P271" s="140">
        <f>O271*H271</f>
        <v>0</v>
      </c>
      <c r="Q271" s="140">
        <v>0</v>
      </c>
      <c r="R271" s="140">
        <f>Q271*H271</f>
        <v>0</v>
      </c>
      <c r="S271" s="140">
        <v>0</v>
      </c>
      <c r="T271" s="141">
        <f>S271*H271</f>
        <v>0</v>
      </c>
      <c r="AR271" s="142" t="s">
        <v>159</v>
      </c>
      <c r="AT271" s="142" t="s">
        <v>154</v>
      </c>
      <c r="AU271" s="142" t="s">
        <v>81</v>
      </c>
      <c r="AY271" s="17" t="s">
        <v>152</v>
      </c>
      <c r="BE271" s="143">
        <f>IF(N271="základní",J271,0)</f>
        <v>0</v>
      </c>
      <c r="BF271" s="143">
        <f>IF(N271="snížená",J271,0)</f>
        <v>0</v>
      </c>
      <c r="BG271" s="143">
        <f>IF(N271="zákl. přenesená",J271,0)</f>
        <v>0</v>
      </c>
      <c r="BH271" s="143">
        <f>IF(N271="sníž. přenesená",J271,0)</f>
        <v>0</v>
      </c>
      <c r="BI271" s="143">
        <f>IF(N271="nulová",J271,0)</f>
        <v>0</v>
      </c>
      <c r="BJ271" s="17" t="s">
        <v>79</v>
      </c>
      <c r="BK271" s="143">
        <f>ROUND(I271*H271,2)</f>
        <v>0</v>
      </c>
      <c r="BL271" s="17" t="s">
        <v>159</v>
      </c>
      <c r="BM271" s="142" t="s">
        <v>616</v>
      </c>
    </row>
    <row r="272" spans="2:65" s="1" customFormat="1" x14ac:dyDescent="0.2">
      <c r="B272" s="32"/>
      <c r="D272" s="144" t="s">
        <v>161</v>
      </c>
      <c r="F272" s="145" t="s">
        <v>395</v>
      </c>
      <c r="I272" s="146"/>
      <c r="L272" s="32"/>
      <c r="M272" s="147"/>
      <c r="T272" s="53"/>
      <c r="AT272" s="17" t="s">
        <v>161</v>
      </c>
      <c r="AU272" s="17" t="s">
        <v>81</v>
      </c>
    </row>
    <row r="273" spans="2:65" s="13" customFormat="1" x14ac:dyDescent="0.2">
      <c r="B273" s="155"/>
      <c r="D273" s="149" t="s">
        <v>163</v>
      </c>
      <c r="E273" s="156" t="s">
        <v>19</v>
      </c>
      <c r="F273" s="157" t="s">
        <v>336</v>
      </c>
      <c r="H273" s="158">
        <v>29</v>
      </c>
      <c r="I273" s="159"/>
      <c r="L273" s="155"/>
      <c r="M273" s="160"/>
      <c r="T273" s="161"/>
      <c r="AT273" s="156" t="s">
        <v>163</v>
      </c>
      <c r="AU273" s="156" t="s">
        <v>81</v>
      </c>
      <c r="AV273" s="13" t="s">
        <v>81</v>
      </c>
      <c r="AW273" s="13" t="s">
        <v>33</v>
      </c>
      <c r="AX273" s="13" t="s">
        <v>79</v>
      </c>
      <c r="AY273" s="156" t="s">
        <v>152</v>
      </c>
    </row>
    <row r="274" spans="2:65" s="1" customFormat="1" ht="24.2" customHeight="1" x14ac:dyDescent="0.2">
      <c r="B274" s="32"/>
      <c r="C274" s="131" t="s">
        <v>423</v>
      </c>
      <c r="D274" s="131" t="s">
        <v>154</v>
      </c>
      <c r="E274" s="132" t="s">
        <v>398</v>
      </c>
      <c r="F274" s="133" t="s">
        <v>399</v>
      </c>
      <c r="G274" s="134" t="s">
        <v>400</v>
      </c>
      <c r="H274" s="135">
        <v>1</v>
      </c>
      <c r="I274" s="270">
        <v>30000</v>
      </c>
      <c r="J274" s="137">
        <f>ROUND(I274*H274,2)</f>
        <v>30000</v>
      </c>
      <c r="K274" s="133" t="s">
        <v>19</v>
      </c>
      <c r="L274" s="32"/>
      <c r="M274" s="138" t="s">
        <v>19</v>
      </c>
      <c r="N274" s="139" t="s">
        <v>43</v>
      </c>
      <c r="P274" s="140">
        <f>O274*H274</f>
        <v>0</v>
      </c>
      <c r="Q274" s="140">
        <v>0</v>
      </c>
      <c r="R274" s="140">
        <f>Q274*H274</f>
        <v>0</v>
      </c>
      <c r="S274" s="140">
        <v>0</v>
      </c>
      <c r="T274" s="141">
        <f>S274*H274</f>
        <v>0</v>
      </c>
      <c r="AR274" s="142" t="s">
        <v>159</v>
      </c>
      <c r="AT274" s="142" t="s">
        <v>154</v>
      </c>
      <c r="AU274" s="142" t="s">
        <v>81</v>
      </c>
      <c r="AY274" s="17" t="s">
        <v>152</v>
      </c>
      <c r="BE274" s="143">
        <f>IF(N274="základní",J274,0)</f>
        <v>30000</v>
      </c>
      <c r="BF274" s="143">
        <f>IF(N274="snížená",J274,0)</f>
        <v>0</v>
      </c>
      <c r="BG274" s="143">
        <f>IF(N274="zákl. přenesená",J274,0)</f>
        <v>0</v>
      </c>
      <c r="BH274" s="143">
        <f>IF(N274="sníž. přenesená",J274,0)</f>
        <v>0</v>
      </c>
      <c r="BI274" s="143">
        <f>IF(N274="nulová",J274,0)</f>
        <v>0</v>
      </c>
      <c r="BJ274" s="17" t="s">
        <v>79</v>
      </c>
      <c r="BK274" s="143">
        <f>ROUND(I274*H274,2)</f>
        <v>30000</v>
      </c>
      <c r="BL274" s="17" t="s">
        <v>159</v>
      </c>
      <c r="BM274" s="142" t="s">
        <v>618</v>
      </c>
    </row>
    <row r="275" spans="2:65" s="12" customFormat="1" x14ac:dyDescent="0.2">
      <c r="B275" s="148"/>
      <c r="D275" s="149" t="s">
        <v>163</v>
      </c>
      <c r="E275" s="150" t="s">
        <v>19</v>
      </c>
      <c r="F275" s="151" t="s">
        <v>402</v>
      </c>
      <c r="H275" s="150" t="s">
        <v>19</v>
      </c>
      <c r="L275" s="148"/>
      <c r="M275" s="153"/>
      <c r="T275" s="154"/>
      <c r="AT275" s="150" t="s">
        <v>163</v>
      </c>
      <c r="AU275" s="150" t="s">
        <v>81</v>
      </c>
      <c r="AV275" s="12" t="s">
        <v>79</v>
      </c>
      <c r="AW275" s="12" t="s">
        <v>33</v>
      </c>
      <c r="AX275" s="12" t="s">
        <v>72</v>
      </c>
      <c r="AY275" s="150" t="s">
        <v>152</v>
      </c>
    </row>
    <row r="276" spans="2:65" s="12" customFormat="1" x14ac:dyDescent="0.2">
      <c r="B276" s="148"/>
      <c r="D276" s="149" t="s">
        <v>163</v>
      </c>
      <c r="E276" s="150" t="s">
        <v>19</v>
      </c>
      <c r="F276" s="151" t="s">
        <v>403</v>
      </c>
      <c r="H276" s="150" t="s">
        <v>19</v>
      </c>
      <c r="L276" s="148"/>
      <c r="M276" s="153"/>
      <c r="T276" s="154"/>
      <c r="AT276" s="150" t="s">
        <v>163</v>
      </c>
      <c r="AU276" s="150" t="s">
        <v>81</v>
      </c>
      <c r="AV276" s="12" t="s">
        <v>79</v>
      </c>
      <c r="AW276" s="12" t="s">
        <v>33</v>
      </c>
      <c r="AX276" s="12" t="s">
        <v>72</v>
      </c>
      <c r="AY276" s="150" t="s">
        <v>152</v>
      </c>
    </row>
    <row r="277" spans="2:65" s="13" customFormat="1" x14ac:dyDescent="0.2">
      <c r="B277" s="155"/>
      <c r="D277" s="149" t="s">
        <v>163</v>
      </c>
      <c r="E277" s="156" t="s">
        <v>19</v>
      </c>
      <c r="F277" s="157" t="s">
        <v>79</v>
      </c>
      <c r="H277" s="158">
        <v>1</v>
      </c>
      <c r="L277" s="155"/>
      <c r="M277" s="160"/>
      <c r="T277" s="161"/>
      <c r="AT277" s="156" t="s">
        <v>163</v>
      </c>
      <c r="AU277" s="156" t="s">
        <v>81</v>
      </c>
      <c r="AV277" s="13" t="s">
        <v>81</v>
      </c>
      <c r="AW277" s="13" t="s">
        <v>33</v>
      </c>
      <c r="AX277" s="13" t="s">
        <v>79</v>
      </c>
      <c r="AY277" s="156" t="s">
        <v>152</v>
      </c>
    </row>
    <row r="278" spans="2:65" s="1" customFormat="1" ht="16.5" customHeight="1" x14ac:dyDescent="0.2">
      <c r="B278" s="32"/>
      <c r="C278" s="169" t="s">
        <v>429</v>
      </c>
      <c r="D278" s="169" t="s">
        <v>228</v>
      </c>
      <c r="E278" s="170" t="s">
        <v>405</v>
      </c>
      <c r="F278" s="171" t="s">
        <v>406</v>
      </c>
      <c r="G278" s="172" t="s">
        <v>407</v>
      </c>
      <c r="H278" s="173">
        <v>3</v>
      </c>
      <c r="I278" s="271">
        <v>0</v>
      </c>
      <c r="J278" s="175">
        <f>ROUND(I278*H278,2)</f>
        <v>0</v>
      </c>
      <c r="K278" s="171" t="s">
        <v>19</v>
      </c>
      <c r="L278" s="176"/>
      <c r="M278" s="177" t="s">
        <v>19</v>
      </c>
      <c r="N278" s="178" t="s">
        <v>43</v>
      </c>
      <c r="P278" s="140">
        <f>O278*H278</f>
        <v>0</v>
      </c>
      <c r="Q278" s="140">
        <v>0</v>
      </c>
      <c r="R278" s="140">
        <f>Q278*H278</f>
        <v>0</v>
      </c>
      <c r="S278" s="140">
        <v>0</v>
      </c>
      <c r="T278" s="141">
        <f>S278*H278</f>
        <v>0</v>
      </c>
      <c r="AR278" s="142" t="s">
        <v>208</v>
      </c>
      <c r="AT278" s="142" t="s">
        <v>228</v>
      </c>
      <c r="AU278" s="142" t="s">
        <v>81</v>
      </c>
      <c r="AY278" s="17" t="s">
        <v>152</v>
      </c>
      <c r="BE278" s="143">
        <f>IF(N278="základní",J278,0)</f>
        <v>0</v>
      </c>
      <c r="BF278" s="143">
        <f>IF(N278="snížená",J278,0)</f>
        <v>0</v>
      </c>
      <c r="BG278" s="143">
        <f>IF(N278="zákl. přenesená",J278,0)</f>
        <v>0</v>
      </c>
      <c r="BH278" s="143">
        <f>IF(N278="sníž. přenesená",J278,0)</f>
        <v>0</v>
      </c>
      <c r="BI278" s="143">
        <f>IF(N278="nulová",J278,0)</f>
        <v>0</v>
      </c>
      <c r="BJ278" s="17" t="s">
        <v>79</v>
      </c>
      <c r="BK278" s="143">
        <f>ROUND(I278*H278,2)</f>
        <v>0</v>
      </c>
      <c r="BL278" s="17" t="s">
        <v>159</v>
      </c>
      <c r="BM278" s="142" t="s">
        <v>619</v>
      </c>
    </row>
    <row r="279" spans="2:65" s="1" customFormat="1" ht="19.5" x14ac:dyDescent="0.2">
      <c r="B279" s="32"/>
      <c r="D279" s="149" t="s">
        <v>409</v>
      </c>
      <c r="F279" s="179" t="s">
        <v>410</v>
      </c>
      <c r="L279" s="32"/>
      <c r="M279" s="147"/>
      <c r="T279" s="53"/>
      <c r="AT279" s="17" t="s">
        <v>409</v>
      </c>
      <c r="AU279" s="17" t="s">
        <v>81</v>
      </c>
    </row>
    <row r="280" spans="2:65" s="1" customFormat="1" ht="16.5" customHeight="1" x14ac:dyDescent="0.2">
      <c r="B280" s="32"/>
      <c r="C280" s="169" t="s">
        <v>434</v>
      </c>
      <c r="D280" s="169" t="s">
        <v>228</v>
      </c>
      <c r="E280" s="170" t="s">
        <v>412</v>
      </c>
      <c r="F280" s="171" t="s">
        <v>413</v>
      </c>
      <c r="G280" s="172" t="s">
        <v>407</v>
      </c>
      <c r="H280" s="173">
        <v>1</v>
      </c>
      <c r="I280" s="271">
        <v>0</v>
      </c>
      <c r="J280" s="175">
        <f>ROUND(I280*H280,2)</f>
        <v>0</v>
      </c>
      <c r="K280" s="171" t="s">
        <v>19</v>
      </c>
      <c r="L280" s="176"/>
      <c r="M280" s="177" t="s">
        <v>19</v>
      </c>
      <c r="N280" s="178" t="s">
        <v>43</v>
      </c>
      <c r="P280" s="140">
        <f>O280*H280</f>
        <v>0</v>
      </c>
      <c r="Q280" s="140">
        <v>0</v>
      </c>
      <c r="R280" s="140">
        <f>Q280*H280</f>
        <v>0</v>
      </c>
      <c r="S280" s="140">
        <v>0</v>
      </c>
      <c r="T280" s="141">
        <f>S280*H280</f>
        <v>0</v>
      </c>
      <c r="AR280" s="142" t="s">
        <v>208</v>
      </c>
      <c r="AT280" s="142" t="s">
        <v>228</v>
      </c>
      <c r="AU280" s="142" t="s">
        <v>81</v>
      </c>
      <c r="AY280" s="17" t="s">
        <v>152</v>
      </c>
      <c r="BE280" s="143">
        <f>IF(N280="základní",J280,0)</f>
        <v>0</v>
      </c>
      <c r="BF280" s="143">
        <f>IF(N280="snížená",J280,0)</f>
        <v>0</v>
      </c>
      <c r="BG280" s="143">
        <f>IF(N280="zákl. přenesená",J280,0)</f>
        <v>0</v>
      </c>
      <c r="BH280" s="143">
        <f>IF(N280="sníž. přenesená",J280,0)</f>
        <v>0</v>
      </c>
      <c r="BI280" s="143">
        <f>IF(N280="nulová",J280,0)</f>
        <v>0</v>
      </c>
      <c r="BJ280" s="17" t="s">
        <v>79</v>
      </c>
      <c r="BK280" s="143">
        <f>ROUND(I280*H280,2)</f>
        <v>0</v>
      </c>
      <c r="BL280" s="17" t="s">
        <v>159</v>
      </c>
      <c r="BM280" s="142" t="s">
        <v>620</v>
      </c>
    </row>
    <row r="281" spans="2:65" s="1" customFormat="1" ht="19.5" x14ac:dyDescent="0.2">
      <c r="B281" s="32"/>
      <c r="D281" s="149" t="s">
        <v>409</v>
      </c>
      <c r="F281" s="179" t="s">
        <v>410</v>
      </c>
      <c r="L281" s="32"/>
      <c r="M281" s="147"/>
      <c r="T281" s="53"/>
      <c r="AT281" s="17" t="s">
        <v>409</v>
      </c>
      <c r="AU281" s="17" t="s">
        <v>81</v>
      </c>
    </row>
    <row r="282" spans="2:65" s="1" customFormat="1" ht="16.5" customHeight="1" x14ac:dyDescent="0.2">
      <c r="B282" s="32"/>
      <c r="C282" s="169" t="s">
        <v>440</v>
      </c>
      <c r="D282" s="169" t="s">
        <v>228</v>
      </c>
      <c r="E282" s="170" t="s">
        <v>416</v>
      </c>
      <c r="F282" s="171" t="s">
        <v>417</v>
      </c>
      <c r="G282" s="172" t="s">
        <v>407</v>
      </c>
      <c r="H282" s="173">
        <v>1</v>
      </c>
      <c r="I282" s="271">
        <v>0</v>
      </c>
      <c r="J282" s="175">
        <f>ROUND(I282*H282,2)</f>
        <v>0</v>
      </c>
      <c r="K282" s="171" t="s">
        <v>19</v>
      </c>
      <c r="L282" s="176"/>
      <c r="M282" s="177" t="s">
        <v>19</v>
      </c>
      <c r="N282" s="178" t="s">
        <v>43</v>
      </c>
      <c r="P282" s="140">
        <f>O282*H282</f>
        <v>0</v>
      </c>
      <c r="Q282" s="140">
        <v>0</v>
      </c>
      <c r="R282" s="140">
        <f>Q282*H282</f>
        <v>0</v>
      </c>
      <c r="S282" s="140">
        <v>0</v>
      </c>
      <c r="T282" s="141">
        <f>S282*H282</f>
        <v>0</v>
      </c>
      <c r="AR282" s="142" t="s">
        <v>208</v>
      </c>
      <c r="AT282" s="142" t="s">
        <v>228</v>
      </c>
      <c r="AU282" s="142" t="s">
        <v>81</v>
      </c>
      <c r="AY282" s="17" t="s">
        <v>152</v>
      </c>
      <c r="BE282" s="143">
        <f>IF(N282="základní",J282,0)</f>
        <v>0</v>
      </c>
      <c r="BF282" s="143">
        <f>IF(N282="snížená",J282,0)</f>
        <v>0</v>
      </c>
      <c r="BG282" s="143">
        <f>IF(N282="zákl. přenesená",J282,0)</f>
        <v>0</v>
      </c>
      <c r="BH282" s="143">
        <f>IF(N282="sníž. přenesená",J282,0)</f>
        <v>0</v>
      </c>
      <c r="BI282" s="143">
        <f>IF(N282="nulová",J282,0)</f>
        <v>0</v>
      </c>
      <c r="BJ282" s="17" t="s">
        <v>79</v>
      </c>
      <c r="BK282" s="143">
        <f>ROUND(I282*H282,2)</f>
        <v>0</v>
      </c>
      <c r="BL282" s="17" t="s">
        <v>159</v>
      </c>
      <c r="BM282" s="142" t="s">
        <v>621</v>
      </c>
    </row>
    <row r="283" spans="2:65" s="1" customFormat="1" ht="19.5" x14ac:dyDescent="0.2">
      <c r="B283" s="32"/>
      <c r="D283" s="149" t="s">
        <v>409</v>
      </c>
      <c r="F283" s="179" t="s">
        <v>410</v>
      </c>
      <c r="L283" s="32"/>
      <c r="M283" s="147"/>
      <c r="T283" s="53"/>
      <c r="AT283" s="17" t="s">
        <v>409</v>
      </c>
      <c r="AU283" s="17" t="s">
        <v>81</v>
      </c>
    </row>
    <row r="284" spans="2:65" s="1" customFormat="1" ht="24.2" customHeight="1" x14ac:dyDescent="0.2">
      <c r="B284" s="32"/>
      <c r="C284" s="169" t="s">
        <v>445</v>
      </c>
      <c r="D284" s="169" t="s">
        <v>228</v>
      </c>
      <c r="E284" s="170" t="s">
        <v>420</v>
      </c>
      <c r="F284" s="171" t="s">
        <v>421</v>
      </c>
      <c r="G284" s="172" t="s">
        <v>407</v>
      </c>
      <c r="H284" s="173">
        <v>1</v>
      </c>
      <c r="I284" s="271">
        <v>0</v>
      </c>
      <c r="J284" s="175">
        <f>ROUND(I284*H284,2)</f>
        <v>0</v>
      </c>
      <c r="K284" s="171" t="s">
        <v>19</v>
      </c>
      <c r="L284" s="176"/>
      <c r="M284" s="177" t="s">
        <v>19</v>
      </c>
      <c r="N284" s="178" t="s">
        <v>43</v>
      </c>
      <c r="P284" s="140">
        <f>O284*H284</f>
        <v>0</v>
      </c>
      <c r="Q284" s="140">
        <v>0</v>
      </c>
      <c r="R284" s="140">
        <f>Q284*H284</f>
        <v>0</v>
      </c>
      <c r="S284" s="140">
        <v>0</v>
      </c>
      <c r="T284" s="141">
        <f>S284*H284</f>
        <v>0</v>
      </c>
      <c r="AR284" s="142" t="s">
        <v>208</v>
      </c>
      <c r="AT284" s="142" t="s">
        <v>228</v>
      </c>
      <c r="AU284" s="142" t="s">
        <v>81</v>
      </c>
      <c r="AY284" s="17" t="s">
        <v>152</v>
      </c>
      <c r="BE284" s="143">
        <f>IF(N284="základní",J284,0)</f>
        <v>0</v>
      </c>
      <c r="BF284" s="143">
        <f>IF(N284="snížená",J284,0)</f>
        <v>0</v>
      </c>
      <c r="BG284" s="143">
        <f>IF(N284="zákl. přenesená",J284,0)</f>
        <v>0</v>
      </c>
      <c r="BH284" s="143">
        <f>IF(N284="sníž. přenesená",J284,0)</f>
        <v>0</v>
      </c>
      <c r="BI284" s="143">
        <f>IF(N284="nulová",J284,0)</f>
        <v>0</v>
      </c>
      <c r="BJ284" s="17" t="s">
        <v>79</v>
      </c>
      <c r="BK284" s="143">
        <f>ROUND(I284*H284,2)</f>
        <v>0</v>
      </c>
      <c r="BL284" s="17" t="s">
        <v>159</v>
      </c>
      <c r="BM284" s="142" t="s">
        <v>622</v>
      </c>
    </row>
    <row r="285" spans="2:65" s="1" customFormat="1" ht="19.5" x14ac:dyDescent="0.2">
      <c r="B285" s="32"/>
      <c r="D285" s="149" t="s">
        <v>409</v>
      </c>
      <c r="F285" s="179" t="s">
        <v>410</v>
      </c>
      <c r="L285" s="32"/>
      <c r="M285" s="147"/>
      <c r="T285" s="53"/>
      <c r="AT285" s="17" t="s">
        <v>409</v>
      </c>
      <c r="AU285" s="17" t="s">
        <v>81</v>
      </c>
    </row>
    <row r="286" spans="2:65" s="1" customFormat="1" ht="16.5" customHeight="1" x14ac:dyDescent="0.2">
      <c r="B286" s="32"/>
      <c r="C286" s="131" t="s">
        <v>451</v>
      </c>
      <c r="D286" s="131" t="s">
        <v>154</v>
      </c>
      <c r="E286" s="132" t="s">
        <v>424</v>
      </c>
      <c r="F286" s="133" t="s">
        <v>425</v>
      </c>
      <c r="G286" s="134" t="s">
        <v>400</v>
      </c>
      <c r="H286" s="135">
        <v>1</v>
      </c>
      <c r="I286" s="270">
        <v>30000</v>
      </c>
      <c r="J286" s="137">
        <f>ROUND(I286*H286,2)</f>
        <v>30000</v>
      </c>
      <c r="K286" s="133" t="s">
        <v>19</v>
      </c>
      <c r="L286" s="32"/>
      <c r="M286" s="138" t="s">
        <v>19</v>
      </c>
      <c r="N286" s="139" t="s">
        <v>43</v>
      </c>
      <c r="P286" s="140">
        <f>O286*H286</f>
        <v>0</v>
      </c>
      <c r="Q286" s="140">
        <v>0</v>
      </c>
      <c r="R286" s="140">
        <f>Q286*H286</f>
        <v>0</v>
      </c>
      <c r="S286" s="140">
        <v>0</v>
      </c>
      <c r="T286" s="141">
        <f>S286*H286</f>
        <v>0</v>
      </c>
      <c r="AR286" s="142" t="s">
        <v>159</v>
      </c>
      <c r="AT286" s="142" t="s">
        <v>154</v>
      </c>
      <c r="AU286" s="142" t="s">
        <v>81</v>
      </c>
      <c r="AY286" s="17" t="s">
        <v>152</v>
      </c>
      <c r="BE286" s="143">
        <f>IF(N286="základní",J286,0)</f>
        <v>30000</v>
      </c>
      <c r="BF286" s="143">
        <f>IF(N286="snížená",J286,0)</f>
        <v>0</v>
      </c>
      <c r="BG286" s="143">
        <f>IF(N286="zákl. přenesená",J286,0)</f>
        <v>0</v>
      </c>
      <c r="BH286" s="143">
        <f>IF(N286="sníž. přenesená",J286,0)</f>
        <v>0</v>
      </c>
      <c r="BI286" s="143">
        <f>IF(N286="nulová",J286,0)</f>
        <v>0</v>
      </c>
      <c r="BJ286" s="17" t="s">
        <v>79</v>
      </c>
      <c r="BK286" s="143">
        <f>ROUND(I286*H286,2)</f>
        <v>30000</v>
      </c>
      <c r="BL286" s="17" t="s">
        <v>159</v>
      </c>
      <c r="BM286" s="142" t="s">
        <v>623</v>
      </c>
    </row>
    <row r="287" spans="2:65" s="12" customFormat="1" x14ac:dyDescent="0.2">
      <c r="B287" s="148"/>
      <c r="D287" s="149" t="s">
        <v>163</v>
      </c>
      <c r="E287" s="150" t="s">
        <v>19</v>
      </c>
      <c r="F287" s="151" t="s">
        <v>403</v>
      </c>
      <c r="H287" s="150" t="s">
        <v>19</v>
      </c>
      <c r="I287" s="152"/>
      <c r="L287" s="148"/>
      <c r="M287" s="153"/>
      <c r="T287" s="154"/>
      <c r="AT287" s="150" t="s">
        <v>163</v>
      </c>
      <c r="AU287" s="150" t="s">
        <v>81</v>
      </c>
      <c r="AV287" s="12" t="s">
        <v>79</v>
      </c>
      <c r="AW287" s="12" t="s">
        <v>33</v>
      </c>
      <c r="AX287" s="12" t="s">
        <v>72</v>
      </c>
      <c r="AY287" s="150" t="s">
        <v>152</v>
      </c>
    </row>
    <row r="288" spans="2:65" s="13" customFormat="1" x14ac:dyDescent="0.2">
      <c r="B288" s="155"/>
      <c r="D288" s="149" t="s">
        <v>163</v>
      </c>
      <c r="E288" s="156" t="s">
        <v>19</v>
      </c>
      <c r="F288" s="157" t="s">
        <v>79</v>
      </c>
      <c r="H288" s="158">
        <v>1</v>
      </c>
      <c r="I288" s="159"/>
      <c r="L288" s="155"/>
      <c r="M288" s="160"/>
      <c r="T288" s="161"/>
      <c r="AT288" s="156" t="s">
        <v>163</v>
      </c>
      <c r="AU288" s="156" t="s">
        <v>81</v>
      </c>
      <c r="AV288" s="13" t="s">
        <v>81</v>
      </c>
      <c r="AW288" s="13" t="s">
        <v>33</v>
      </c>
      <c r="AX288" s="13" t="s">
        <v>79</v>
      </c>
      <c r="AY288" s="156" t="s">
        <v>152</v>
      </c>
    </row>
    <row r="289" spans="2:65" s="11" customFormat="1" ht="22.9" customHeight="1" x14ac:dyDescent="0.2">
      <c r="B289" s="119"/>
      <c r="D289" s="120" t="s">
        <v>71</v>
      </c>
      <c r="E289" s="129" t="s">
        <v>427</v>
      </c>
      <c r="F289" s="129" t="s">
        <v>428</v>
      </c>
      <c r="I289" s="122"/>
      <c r="J289" s="130">
        <f>BK289</f>
        <v>0</v>
      </c>
      <c r="L289" s="119"/>
      <c r="M289" s="124"/>
      <c r="P289" s="125">
        <f>SUM(P290:P301)</f>
        <v>0</v>
      </c>
      <c r="R289" s="125">
        <f>SUM(R290:R301)</f>
        <v>0</v>
      </c>
      <c r="T289" s="126">
        <f>SUM(T290:T301)</f>
        <v>0</v>
      </c>
      <c r="AR289" s="120" t="s">
        <v>79</v>
      </c>
      <c r="AT289" s="127" t="s">
        <v>71</v>
      </c>
      <c r="AU289" s="127" t="s">
        <v>79</v>
      </c>
      <c r="AY289" s="120" t="s">
        <v>152</v>
      </c>
      <c r="BK289" s="128">
        <f>SUM(BK290:BK301)</f>
        <v>0</v>
      </c>
    </row>
    <row r="290" spans="2:65" s="1" customFormat="1" ht="24.2" customHeight="1" x14ac:dyDescent="0.2">
      <c r="B290" s="32"/>
      <c r="C290" s="131" t="s">
        <v>456</v>
      </c>
      <c r="D290" s="131" t="s">
        <v>154</v>
      </c>
      <c r="E290" s="132" t="s">
        <v>430</v>
      </c>
      <c r="F290" s="133" t="s">
        <v>431</v>
      </c>
      <c r="G290" s="134" t="s">
        <v>231</v>
      </c>
      <c r="H290" s="135">
        <v>10.164</v>
      </c>
      <c r="I290" s="136"/>
      <c r="J290" s="137">
        <f>ROUND(I290*H290,2)</f>
        <v>0</v>
      </c>
      <c r="K290" s="133" t="s">
        <v>158</v>
      </c>
      <c r="L290" s="32"/>
      <c r="M290" s="138" t="s">
        <v>19</v>
      </c>
      <c r="N290" s="139" t="s">
        <v>43</v>
      </c>
      <c r="P290" s="140">
        <f>O290*H290</f>
        <v>0</v>
      </c>
      <c r="Q290" s="140">
        <v>0</v>
      </c>
      <c r="R290" s="140">
        <f>Q290*H290</f>
        <v>0</v>
      </c>
      <c r="S290" s="140">
        <v>0</v>
      </c>
      <c r="T290" s="141">
        <f>S290*H290</f>
        <v>0</v>
      </c>
      <c r="AR290" s="142" t="s">
        <v>159</v>
      </c>
      <c r="AT290" s="142" t="s">
        <v>154</v>
      </c>
      <c r="AU290" s="142" t="s">
        <v>81</v>
      </c>
      <c r="AY290" s="17" t="s">
        <v>152</v>
      </c>
      <c r="BE290" s="143">
        <f>IF(N290="základní",J290,0)</f>
        <v>0</v>
      </c>
      <c r="BF290" s="143">
        <f>IF(N290="snížená",J290,0)</f>
        <v>0</v>
      </c>
      <c r="BG290" s="143">
        <f>IF(N290="zákl. přenesená",J290,0)</f>
        <v>0</v>
      </c>
      <c r="BH290" s="143">
        <f>IF(N290="sníž. přenesená",J290,0)</f>
        <v>0</v>
      </c>
      <c r="BI290" s="143">
        <f>IF(N290="nulová",J290,0)</f>
        <v>0</v>
      </c>
      <c r="BJ290" s="17" t="s">
        <v>79</v>
      </c>
      <c r="BK290" s="143">
        <f>ROUND(I290*H290,2)</f>
        <v>0</v>
      </c>
      <c r="BL290" s="17" t="s">
        <v>159</v>
      </c>
      <c r="BM290" s="142" t="s">
        <v>624</v>
      </c>
    </row>
    <row r="291" spans="2:65" s="1" customFormat="1" x14ac:dyDescent="0.2">
      <c r="B291" s="32"/>
      <c r="D291" s="144" t="s">
        <v>161</v>
      </c>
      <c r="F291" s="145" t="s">
        <v>433</v>
      </c>
      <c r="I291" s="146"/>
      <c r="L291" s="32"/>
      <c r="M291" s="147"/>
      <c r="T291" s="53"/>
      <c r="AT291" s="17" t="s">
        <v>161</v>
      </c>
      <c r="AU291" s="17" t="s">
        <v>81</v>
      </c>
    </row>
    <row r="292" spans="2:65" s="1" customFormat="1" ht="24.2" customHeight="1" x14ac:dyDescent="0.2">
      <c r="B292" s="32"/>
      <c r="C292" s="131" t="s">
        <v>461</v>
      </c>
      <c r="D292" s="131" t="s">
        <v>154</v>
      </c>
      <c r="E292" s="132" t="s">
        <v>435</v>
      </c>
      <c r="F292" s="133" t="s">
        <v>436</v>
      </c>
      <c r="G292" s="134" t="s">
        <v>231</v>
      </c>
      <c r="H292" s="135">
        <v>142.29599999999999</v>
      </c>
      <c r="I292" s="136"/>
      <c r="J292" s="137">
        <f>ROUND(I292*H292,2)</f>
        <v>0</v>
      </c>
      <c r="K292" s="133" t="s">
        <v>158</v>
      </c>
      <c r="L292" s="32"/>
      <c r="M292" s="138" t="s">
        <v>19</v>
      </c>
      <c r="N292" s="139" t="s">
        <v>43</v>
      </c>
      <c r="P292" s="140">
        <f>O292*H292</f>
        <v>0</v>
      </c>
      <c r="Q292" s="140">
        <v>0</v>
      </c>
      <c r="R292" s="140">
        <f>Q292*H292</f>
        <v>0</v>
      </c>
      <c r="S292" s="140">
        <v>0</v>
      </c>
      <c r="T292" s="141">
        <f>S292*H292</f>
        <v>0</v>
      </c>
      <c r="AR292" s="142" t="s">
        <v>159</v>
      </c>
      <c r="AT292" s="142" t="s">
        <v>154</v>
      </c>
      <c r="AU292" s="142" t="s">
        <v>81</v>
      </c>
      <c r="AY292" s="17" t="s">
        <v>152</v>
      </c>
      <c r="BE292" s="143">
        <f>IF(N292="základní",J292,0)</f>
        <v>0</v>
      </c>
      <c r="BF292" s="143">
        <f>IF(N292="snížená",J292,0)</f>
        <v>0</v>
      </c>
      <c r="BG292" s="143">
        <f>IF(N292="zákl. přenesená",J292,0)</f>
        <v>0</v>
      </c>
      <c r="BH292" s="143">
        <f>IF(N292="sníž. přenesená",J292,0)</f>
        <v>0</v>
      </c>
      <c r="BI292" s="143">
        <f>IF(N292="nulová",J292,0)</f>
        <v>0</v>
      </c>
      <c r="BJ292" s="17" t="s">
        <v>79</v>
      </c>
      <c r="BK292" s="143">
        <f>ROUND(I292*H292,2)</f>
        <v>0</v>
      </c>
      <c r="BL292" s="17" t="s">
        <v>159</v>
      </c>
      <c r="BM292" s="142" t="s">
        <v>625</v>
      </c>
    </row>
    <row r="293" spans="2:65" s="1" customFormat="1" x14ac:dyDescent="0.2">
      <c r="B293" s="32"/>
      <c r="D293" s="144" t="s">
        <v>161</v>
      </c>
      <c r="F293" s="145" t="s">
        <v>438</v>
      </c>
      <c r="I293" s="146"/>
      <c r="L293" s="32"/>
      <c r="M293" s="147"/>
      <c r="T293" s="53"/>
      <c r="AT293" s="17" t="s">
        <v>161</v>
      </c>
      <c r="AU293" s="17" t="s">
        <v>81</v>
      </c>
    </row>
    <row r="294" spans="2:65" s="13" customFormat="1" x14ac:dyDescent="0.2">
      <c r="B294" s="155"/>
      <c r="D294" s="149" t="s">
        <v>163</v>
      </c>
      <c r="E294" s="156" t="s">
        <v>19</v>
      </c>
      <c r="F294" s="157" t="s">
        <v>1025</v>
      </c>
      <c r="H294" s="158">
        <v>142.29599999999999</v>
      </c>
      <c r="I294" s="159"/>
      <c r="L294" s="155"/>
      <c r="M294" s="160"/>
      <c r="T294" s="161"/>
      <c r="AT294" s="156" t="s">
        <v>163</v>
      </c>
      <c r="AU294" s="156" t="s">
        <v>81</v>
      </c>
      <c r="AV294" s="13" t="s">
        <v>81</v>
      </c>
      <c r="AW294" s="13" t="s">
        <v>33</v>
      </c>
      <c r="AX294" s="13" t="s">
        <v>79</v>
      </c>
      <c r="AY294" s="156" t="s">
        <v>152</v>
      </c>
    </row>
    <row r="295" spans="2:65" s="1" customFormat="1" ht="16.5" customHeight="1" x14ac:dyDescent="0.2">
      <c r="B295" s="32"/>
      <c r="C295" s="131" t="s">
        <v>469</v>
      </c>
      <c r="D295" s="131" t="s">
        <v>154</v>
      </c>
      <c r="E295" s="132" t="s">
        <v>441</v>
      </c>
      <c r="F295" s="133" t="s">
        <v>442</v>
      </c>
      <c r="G295" s="134" t="s">
        <v>231</v>
      </c>
      <c r="H295" s="135">
        <v>10.164</v>
      </c>
      <c r="I295" s="136"/>
      <c r="J295" s="137">
        <f>ROUND(I295*H295,2)</f>
        <v>0</v>
      </c>
      <c r="K295" s="133" t="s">
        <v>158</v>
      </c>
      <c r="L295" s="32"/>
      <c r="M295" s="138" t="s">
        <v>19</v>
      </c>
      <c r="N295" s="139" t="s">
        <v>43</v>
      </c>
      <c r="P295" s="140">
        <f>O295*H295</f>
        <v>0</v>
      </c>
      <c r="Q295" s="140">
        <v>0</v>
      </c>
      <c r="R295" s="140">
        <f>Q295*H295</f>
        <v>0</v>
      </c>
      <c r="S295" s="140">
        <v>0</v>
      </c>
      <c r="T295" s="141">
        <f>S295*H295</f>
        <v>0</v>
      </c>
      <c r="AR295" s="142" t="s">
        <v>159</v>
      </c>
      <c r="AT295" s="142" t="s">
        <v>154</v>
      </c>
      <c r="AU295" s="142" t="s">
        <v>81</v>
      </c>
      <c r="AY295" s="17" t="s">
        <v>152</v>
      </c>
      <c r="BE295" s="143">
        <f>IF(N295="základní",J295,0)</f>
        <v>0</v>
      </c>
      <c r="BF295" s="143">
        <f>IF(N295="snížená",J295,0)</f>
        <v>0</v>
      </c>
      <c r="BG295" s="143">
        <f>IF(N295="zákl. přenesená",J295,0)</f>
        <v>0</v>
      </c>
      <c r="BH295" s="143">
        <f>IF(N295="sníž. přenesená",J295,0)</f>
        <v>0</v>
      </c>
      <c r="BI295" s="143">
        <f>IF(N295="nulová",J295,0)</f>
        <v>0</v>
      </c>
      <c r="BJ295" s="17" t="s">
        <v>79</v>
      </c>
      <c r="BK295" s="143">
        <f>ROUND(I295*H295,2)</f>
        <v>0</v>
      </c>
      <c r="BL295" s="17" t="s">
        <v>159</v>
      </c>
      <c r="BM295" s="142" t="s">
        <v>627</v>
      </c>
    </row>
    <row r="296" spans="2:65" s="1" customFormat="1" x14ac:dyDescent="0.2">
      <c r="B296" s="32"/>
      <c r="D296" s="144" t="s">
        <v>161</v>
      </c>
      <c r="F296" s="145" t="s">
        <v>444</v>
      </c>
      <c r="I296" s="146"/>
      <c r="L296" s="32"/>
      <c r="M296" s="147"/>
      <c r="T296" s="53"/>
      <c r="AT296" s="17" t="s">
        <v>161</v>
      </c>
      <c r="AU296" s="17" t="s">
        <v>81</v>
      </c>
    </row>
    <row r="297" spans="2:65" s="1" customFormat="1" ht="24.2" customHeight="1" x14ac:dyDescent="0.2">
      <c r="B297" s="32"/>
      <c r="C297" s="131" t="s">
        <v>478</v>
      </c>
      <c r="D297" s="131" t="s">
        <v>154</v>
      </c>
      <c r="E297" s="132" t="s">
        <v>446</v>
      </c>
      <c r="F297" s="133" t="s">
        <v>447</v>
      </c>
      <c r="G297" s="134" t="s">
        <v>231</v>
      </c>
      <c r="H297" s="135">
        <v>5.74</v>
      </c>
      <c r="I297" s="136"/>
      <c r="J297" s="137">
        <f>ROUND(I297*H297,2)</f>
        <v>0</v>
      </c>
      <c r="K297" s="133" t="s">
        <v>158</v>
      </c>
      <c r="L297" s="32"/>
      <c r="M297" s="138" t="s">
        <v>19</v>
      </c>
      <c r="N297" s="139" t="s">
        <v>43</v>
      </c>
      <c r="P297" s="140">
        <f>O297*H297</f>
        <v>0</v>
      </c>
      <c r="Q297" s="140">
        <v>0</v>
      </c>
      <c r="R297" s="140">
        <f>Q297*H297</f>
        <v>0</v>
      </c>
      <c r="S297" s="140">
        <v>0</v>
      </c>
      <c r="T297" s="141">
        <f>S297*H297</f>
        <v>0</v>
      </c>
      <c r="AR297" s="142" t="s">
        <v>159</v>
      </c>
      <c r="AT297" s="142" t="s">
        <v>154</v>
      </c>
      <c r="AU297" s="142" t="s">
        <v>81</v>
      </c>
      <c r="AY297" s="17" t="s">
        <v>152</v>
      </c>
      <c r="BE297" s="143">
        <f>IF(N297="základní",J297,0)</f>
        <v>0</v>
      </c>
      <c r="BF297" s="143">
        <f>IF(N297="snížená",J297,0)</f>
        <v>0</v>
      </c>
      <c r="BG297" s="143">
        <f>IF(N297="zákl. přenesená",J297,0)</f>
        <v>0</v>
      </c>
      <c r="BH297" s="143">
        <f>IF(N297="sníž. přenesená",J297,0)</f>
        <v>0</v>
      </c>
      <c r="BI297" s="143">
        <f>IF(N297="nulová",J297,0)</f>
        <v>0</v>
      </c>
      <c r="BJ297" s="17" t="s">
        <v>79</v>
      </c>
      <c r="BK297" s="143">
        <f>ROUND(I297*H297,2)</f>
        <v>0</v>
      </c>
      <c r="BL297" s="17" t="s">
        <v>159</v>
      </c>
      <c r="BM297" s="142" t="s">
        <v>1026</v>
      </c>
    </row>
    <row r="298" spans="2:65" s="1" customFormat="1" x14ac:dyDescent="0.2">
      <c r="B298" s="32"/>
      <c r="D298" s="144" t="s">
        <v>161</v>
      </c>
      <c r="F298" s="145" t="s">
        <v>449</v>
      </c>
      <c r="I298" s="146"/>
      <c r="L298" s="32"/>
      <c r="M298" s="147"/>
      <c r="T298" s="53"/>
      <c r="AT298" s="17" t="s">
        <v>161</v>
      </c>
      <c r="AU298" s="17" t="s">
        <v>81</v>
      </c>
    </row>
    <row r="299" spans="2:65" s="1" customFormat="1" ht="24.2" customHeight="1" x14ac:dyDescent="0.2">
      <c r="B299" s="32"/>
      <c r="C299" s="131" t="s">
        <v>485</v>
      </c>
      <c r="D299" s="131" t="s">
        <v>154</v>
      </c>
      <c r="E299" s="132" t="s">
        <v>462</v>
      </c>
      <c r="F299" s="133" t="s">
        <v>463</v>
      </c>
      <c r="G299" s="134" t="s">
        <v>231</v>
      </c>
      <c r="H299" s="135">
        <v>4.4240000000000004</v>
      </c>
      <c r="I299" s="136"/>
      <c r="J299" s="137">
        <f>ROUND(I299*H299,2)</f>
        <v>0</v>
      </c>
      <c r="K299" s="133" t="s">
        <v>158</v>
      </c>
      <c r="L299" s="32"/>
      <c r="M299" s="138" t="s">
        <v>19</v>
      </c>
      <c r="N299" s="139" t="s">
        <v>43</v>
      </c>
      <c r="P299" s="140">
        <f>O299*H299</f>
        <v>0</v>
      </c>
      <c r="Q299" s="140">
        <v>0</v>
      </c>
      <c r="R299" s="140">
        <f>Q299*H299</f>
        <v>0</v>
      </c>
      <c r="S299" s="140">
        <v>0</v>
      </c>
      <c r="T299" s="141">
        <f>S299*H299</f>
        <v>0</v>
      </c>
      <c r="AR299" s="142" t="s">
        <v>159</v>
      </c>
      <c r="AT299" s="142" t="s">
        <v>154</v>
      </c>
      <c r="AU299" s="142" t="s">
        <v>81</v>
      </c>
      <c r="AY299" s="17" t="s">
        <v>152</v>
      </c>
      <c r="BE299" s="143">
        <f>IF(N299="základní",J299,0)</f>
        <v>0</v>
      </c>
      <c r="BF299" s="143">
        <f>IF(N299="snížená",J299,0)</f>
        <v>0</v>
      </c>
      <c r="BG299" s="143">
        <f>IF(N299="zákl. přenesená",J299,0)</f>
        <v>0</v>
      </c>
      <c r="BH299" s="143">
        <f>IF(N299="sníž. přenesená",J299,0)</f>
        <v>0</v>
      </c>
      <c r="BI299" s="143">
        <f>IF(N299="nulová",J299,0)</f>
        <v>0</v>
      </c>
      <c r="BJ299" s="17" t="s">
        <v>79</v>
      </c>
      <c r="BK299" s="143">
        <f>ROUND(I299*H299,2)</f>
        <v>0</v>
      </c>
      <c r="BL299" s="17" t="s">
        <v>159</v>
      </c>
      <c r="BM299" s="142" t="s">
        <v>629</v>
      </c>
    </row>
    <row r="300" spans="2:65" s="1" customFormat="1" x14ac:dyDescent="0.2">
      <c r="B300" s="32"/>
      <c r="D300" s="144" t="s">
        <v>161</v>
      </c>
      <c r="F300" s="145" t="s">
        <v>465</v>
      </c>
      <c r="I300" s="146"/>
      <c r="L300" s="32"/>
      <c r="M300" s="147"/>
      <c r="T300" s="53"/>
      <c r="AT300" s="17" t="s">
        <v>161</v>
      </c>
      <c r="AU300" s="17" t="s">
        <v>81</v>
      </c>
    </row>
    <row r="301" spans="2:65" s="13" customFormat="1" x14ac:dyDescent="0.2">
      <c r="B301" s="155"/>
      <c r="D301" s="149" t="s">
        <v>163</v>
      </c>
      <c r="E301" s="156" t="s">
        <v>19</v>
      </c>
      <c r="F301" s="157" t="s">
        <v>1027</v>
      </c>
      <c r="H301" s="158">
        <v>4.4240000000000004</v>
      </c>
      <c r="I301" s="159"/>
      <c r="L301" s="155"/>
      <c r="M301" s="160"/>
      <c r="T301" s="161"/>
      <c r="AT301" s="156" t="s">
        <v>163</v>
      </c>
      <c r="AU301" s="156" t="s">
        <v>81</v>
      </c>
      <c r="AV301" s="13" t="s">
        <v>81</v>
      </c>
      <c r="AW301" s="13" t="s">
        <v>33</v>
      </c>
      <c r="AX301" s="13" t="s">
        <v>79</v>
      </c>
      <c r="AY301" s="156" t="s">
        <v>152</v>
      </c>
    </row>
    <row r="302" spans="2:65" s="11" customFormat="1" ht="22.9" customHeight="1" x14ac:dyDescent="0.2">
      <c r="B302" s="119"/>
      <c r="D302" s="120" t="s">
        <v>71</v>
      </c>
      <c r="E302" s="129" t="s">
        <v>467</v>
      </c>
      <c r="F302" s="129" t="s">
        <v>468</v>
      </c>
      <c r="I302" s="122"/>
      <c r="J302" s="130">
        <f>BK302</f>
        <v>0</v>
      </c>
      <c r="L302" s="119"/>
      <c r="M302" s="124"/>
      <c r="P302" s="125">
        <f>SUM(P303:P304)</f>
        <v>0</v>
      </c>
      <c r="R302" s="125">
        <f>SUM(R303:R304)</f>
        <v>0</v>
      </c>
      <c r="T302" s="126">
        <f>SUM(T303:T304)</f>
        <v>0</v>
      </c>
      <c r="AR302" s="120" t="s">
        <v>79</v>
      </c>
      <c r="AT302" s="127" t="s">
        <v>71</v>
      </c>
      <c r="AU302" s="127" t="s">
        <v>79</v>
      </c>
      <c r="AY302" s="120" t="s">
        <v>152</v>
      </c>
      <c r="BK302" s="128">
        <f>SUM(BK303:BK304)</f>
        <v>0</v>
      </c>
    </row>
    <row r="303" spans="2:65" s="1" customFormat="1" ht="24.2" customHeight="1" x14ac:dyDescent="0.2">
      <c r="B303" s="32"/>
      <c r="C303" s="131" t="s">
        <v>489</v>
      </c>
      <c r="D303" s="131" t="s">
        <v>154</v>
      </c>
      <c r="E303" s="132" t="s">
        <v>470</v>
      </c>
      <c r="F303" s="133" t="s">
        <v>471</v>
      </c>
      <c r="G303" s="134" t="s">
        <v>231</v>
      </c>
      <c r="H303" s="135">
        <v>192.52500000000001</v>
      </c>
      <c r="I303" s="136"/>
      <c r="J303" s="137">
        <f>ROUND(I303*H303,2)</f>
        <v>0</v>
      </c>
      <c r="K303" s="133" t="s">
        <v>158</v>
      </c>
      <c r="L303" s="32"/>
      <c r="M303" s="138" t="s">
        <v>19</v>
      </c>
      <c r="N303" s="139" t="s">
        <v>43</v>
      </c>
      <c r="P303" s="140">
        <f>O303*H303</f>
        <v>0</v>
      </c>
      <c r="Q303" s="140">
        <v>0</v>
      </c>
      <c r="R303" s="140">
        <f>Q303*H303</f>
        <v>0</v>
      </c>
      <c r="S303" s="140">
        <v>0</v>
      </c>
      <c r="T303" s="141">
        <f>S303*H303</f>
        <v>0</v>
      </c>
      <c r="AR303" s="142" t="s">
        <v>159</v>
      </c>
      <c r="AT303" s="142" t="s">
        <v>154</v>
      </c>
      <c r="AU303" s="142" t="s">
        <v>81</v>
      </c>
      <c r="AY303" s="17" t="s">
        <v>152</v>
      </c>
      <c r="BE303" s="143">
        <f>IF(N303="základní",J303,0)</f>
        <v>0</v>
      </c>
      <c r="BF303" s="143">
        <f>IF(N303="snížená",J303,0)</f>
        <v>0</v>
      </c>
      <c r="BG303" s="143">
        <f>IF(N303="zákl. přenesená",J303,0)</f>
        <v>0</v>
      </c>
      <c r="BH303" s="143">
        <f>IF(N303="sníž. přenesená",J303,0)</f>
        <v>0</v>
      </c>
      <c r="BI303" s="143">
        <f>IF(N303="nulová",J303,0)</f>
        <v>0</v>
      </c>
      <c r="BJ303" s="17" t="s">
        <v>79</v>
      </c>
      <c r="BK303" s="143">
        <f>ROUND(I303*H303,2)</f>
        <v>0</v>
      </c>
      <c r="BL303" s="17" t="s">
        <v>159</v>
      </c>
      <c r="BM303" s="142" t="s">
        <v>631</v>
      </c>
    </row>
    <row r="304" spans="2:65" s="1" customFormat="1" x14ac:dyDescent="0.2">
      <c r="B304" s="32"/>
      <c r="D304" s="144" t="s">
        <v>161</v>
      </c>
      <c r="F304" s="145" t="s">
        <v>473</v>
      </c>
      <c r="I304" s="146"/>
      <c r="L304" s="32"/>
      <c r="M304" s="147"/>
      <c r="T304" s="53"/>
      <c r="AT304" s="17" t="s">
        <v>161</v>
      </c>
      <c r="AU304" s="17" t="s">
        <v>81</v>
      </c>
    </row>
    <row r="305" spans="2:65" s="11" customFormat="1" ht="25.9" customHeight="1" x14ac:dyDescent="0.2">
      <c r="B305" s="119"/>
      <c r="D305" s="120" t="s">
        <v>71</v>
      </c>
      <c r="E305" s="121" t="s">
        <v>474</v>
      </c>
      <c r="F305" s="121" t="s">
        <v>475</v>
      </c>
      <c r="I305" s="122"/>
      <c r="J305" s="123">
        <f>BK305</f>
        <v>0</v>
      </c>
      <c r="L305" s="119"/>
      <c r="M305" s="124"/>
      <c r="P305" s="125">
        <f>P306+P314+P322</f>
        <v>0</v>
      </c>
      <c r="R305" s="125">
        <f>R306+R314+R322</f>
        <v>0</v>
      </c>
      <c r="T305" s="126">
        <f>T306+T314+T322</f>
        <v>0</v>
      </c>
      <c r="AR305" s="120" t="s">
        <v>183</v>
      </c>
      <c r="AT305" s="127" t="s">
        <v>71</v>
      </c>
      <c r="AU305" s="127" t="s">
        <v>72</v>
      </c>
      <c r="AY305" s="120" t="s">
        <v>152</v>
      </c>
      <c r="BK305" s="128">
        <f>BK306+BK314+BK322</f>
        <v>0</v>
      </c>
    </row>
    <row r="306" spans="2:65" s="11" customFormat="1" ht="22.9" customHeight="1" x14ac:dyDescent="0.2">
      <c r="B306" s="119"/>
      <c r="D306" s="120" t="s">
        <v>71</v>
      </c>
      <c r="E306" s="129" t="s">
        <v>476</v>
      </c>
      <c r="F306" s="129" t="s">
        <v>477</v>
      </c>
      <c r="I306" s="122"/>
      <c r="J306" s="130">
        <f>BK306</f>
        <v>0</v>
      </c>
      <c r="L306" s="119"/>
      <c r="M306" s="124"/>
      <c r="P306" s="125">
        <f>SUM(P307:P313)</f>
        <v>0</v>
      </c>
      <c r="R306" s="125">
        <f>SUM(R307:R313)</f>
        <v>0</v>
      </c>
      <c r="T306" s="126">
        <f>SUM(T307:T313)</f>
        <v>0</v>
      </c>
      <c r="AR306" s="120" t="s">
        <v>183</v>
      </c>
      <c r="AT306" s="127" t="s">
        <v>71</v>
      </c>
      <c r="AU306" s="127" t="s">
        <v>79</v>
      </c>
      <c r="AY306" s="120" t="s">
        <v>152</v>
      </c>
      <c r="BK306" s="128">
        <f>SUM(BK307:BK313)</f>
        <v>0</v>
      </c>
    </row>
    <row r="307" spans="2:65" s="1" customFormat="1" ht="16.5" customHeight="1" x14ac:dyDescent="0.2">
      <c r="B307" s="32"/>
      <c r="C307" s="131" t="s">
        <v>496</v>
      </c>
      <c r="D307" s="131" t="s">
        <v>154</v>
      </c>
      <c r="E307" s="132" t="s">
        <v>479</v>
      </c>
      <c r="F307" s="133" t="s">
        <v>480</v>
      </c>
      <c r="G307" s="134" t="s">
        <v>481</v>
      </c>
      <c r="H307" s="135">
        <v>10</v>
      </c>
      <c r="I307" s="136"/>
      <c r="J307" s="137">
        <f>ROUND(I307*H307,2)</f>
        <v>0</v>
      </c>
      <c r="K307" s="133" t="s">
        <v>19</v>
      </c>
      <c r="L307" s="32"/>
      <c r="M307" s="138" t="s">
        <v>19</v>
      </c>
      <c r="N307" s="139" t="s">
        <v>43</v>
      </c>
      <c r="P307" s="140">
        <f>O307*H307</f>
        <v>0</v>
      </c>
      <c r="Q307" s="140">
        <v>0</v>
      </c>
      <c r="R307" s="140">
        <f>Q307*H307</f>
        <v>0</v>
      </c>
      <c r="S307" s="140">
        <v>0</v>
      </c>
      <c r="T307" s="141">
        <f>S307*H307</f>
        <v>0</v>
      </c>
      <c r="AR307" s="142" t="s">
        <v>482</v>
      </c>
      <c r="AT307" s="142" t="s">
        <v>154</v>
      </c>
      <c r="AU307" s="142" t="s">
        <v>81</v>
      </c>
      <c r="AY307" s="17" t="s">
        <v>152</v>
      </c>
      <c r="BE307" s="143">
        <f>IF(N307="základní",J307,0)</f>
        <v>0</v>
      </c>
      <c r="BF307" s="143">
        <f>IF(N307="snížená",J307,0)</f>
        <v>0</v>
      </c>
      <c r="BG307" s="143">
        <f>IF(N307="zákl. přenesená",J307,0)</f>
        <v>0</v>
      </c>
      <c r="BH307" s="143">
        <f>IF(N307="sníž. přenesená",J307,0)</f>
        <v>0</v>
      </c>
      <c r="BI307" s="143">
        <f>IF(N307="nulová",J307,0)</f>
        <v>0</v>
      </c>
      <c r="BJ307" s="17" t="s">
        <v>79</v>
      </c>
      <c r="BK307" s="143">
        <f>ROUND(I307*H307,2)</f>
        <v>0</v>
      </c>
      <c r="BL307" s="17" t="s">
        <v>482</v>
      </c>
      <c r="BM307" s="142" t="s">
        <v>632</v>
      </c>
    </row>
    <row r="308" spans="2:65" s="12" customFormat="1" x14ac:dyDescent="0.2">
      <c r="B308" s="148"/>
      <c r="D308" s="149" t="s">
        <v>163</v>
      </c>
      <c r="E308" s="150" t="s">
        <v>19</v>
      </c>
      <c r="F308" s="151" t="s">
        <v>484</v>
      </c>
      <c r="H308" s="150" t="s">
        <v>19</v>
      </c>
      <c r="I308" s="152"/>
      <c r="L308" s="148"/>
      <c r="M308" s="153"/>
      <c r="T308" s="154"/>
      <c r="AT308" s="150" t="s">
        <v>163</v>
      </c>
      <c r="AU308" s="150" t="s">
        <v>81</v>
      </c>
      <c r="AV308" s="12" t="s">
        <v>79</v>
      </c>
      <c r="AW308" s="12" t="s">
        <v>33</v>
      </c>
      <c r="AX308" s="12" t="s">
        <v>72</v>
      </c>
      <c r="AY308" s="150" t="s">
        <v>152</v>
      </c>
    </row>
    <row r="309" spans="2:65" s="13" customFormat="1" x14ac:dyDescent="0.2">
      <c r="B309" s="155"/>
      <c r="D309" s="149" t="s">
        <v>163</v>
      </c>
      <c r="E309" s="156" t="s">
        <v>19</v>
      </c>
      <c r="F309" s="157" t="s">
        <v>219</v>
      </c>
      <c r="H309" s="158">
        <v>10</v>
      </c>
      <c r="I309" s="159"/>
      <c r="L309" s="155"/>
      <c r="M309" s="160"/>
      <c r="T309" s="161"/>
      <c r="AT309" s="156" t="s">
        <v>163</v>
      </c>
      <c r="AU309" s="156" t="s">
        <v>81</v>
      </c>
      <c r="AV309" s="13" t="s">
        <v>81</v>
      </c>
      <c r="AW309" s="13" t="s">
        <v>33</v>
      </c>
      <c r="AX309" s="13" t="s">
        <v>79</v>
      </c>
      <c r="AY309" s="156" t="s">
        <v>152</v>
      </c>
    </row>
    <row r="310" spans="2:65" s="1" customFormat="1" ht="16.5" customHeight="1" x14ac:dyDescent="0.2">
      <c r="B310" s="32"/>
      <c r="C310" s="131" t="s">
        <v>500</v>
      </c>
      <c r="D310" s="131" t="s">
        <v>154</v>
      </c>
      <c r="E310" s="132" t="s">
        <v>486</v>
      </c>
      <c r="F310" s="133" t="s">
        <v>487</v>
      </c>
      <c r="G310" s="134" t="s">
        <v>481</v>
      </c>
      <c r="H310" s="135">
        <v>10</v>
      </c>
      <c r="I310" s="136"/>
      <c r="J310" s="137">
        <f>ROUND(I310*H310,2)</f>
        <v>0</v>
      </c>
      <c r="K310" s="133" t="s">
        <v>19</v>
      </c>
      <c r="L310" s="32"/>
      <c r="M310" s="138" t="s">
        <v>19</v>
      </c>
      <c r="N310" s="139" t="s">
        <v>43</v>
      </c>
      <c r="P310" s="140">
        <f>O310*H310</f>
        <v>0</v>
      </c>
      <c r="Q310" s="140">
        <v>0</v>
      </c>
      <c r="R310" s="140">
        <f>Q310*H310</f>
        <v>0</v>
      </c>
      <c r="S310" s="140">
        <v>0</v>
      </c>
      <c r="T310" s="141">
        <f>S310*H310</f>
        <v>0</v>
      </c>
      <c r="AR310" s="142" t="s">
        <v>482</v>
      </c>
      <c r="AT310" s="142" t="s">
        <v>154</v>
      </c>
      <c r="AU310" s="142" t="s">
        <v>81</v>
      </c>
      <c r="AY310" s="17" t="s">
        <v>152</v>
      </c>
      <c r="BE310" s="143">
        <f>IF(N310="základní",J310,0)</f>
        <v>0</v>
      </c>
      <c r="BF310" s="143">
        <f>IF(N310="snížená",J310,0)</f>
        <v>0</v>
      </c>
      <c r="BG310" s="143">
        <f>IF(N310="zákl. přenesená",J310,0)</f>
        <v>0</v>
      </c>
      <c r="BH310" s="143">
        <f>IF(N310="sníž. přenesená",J310,0)</f>
        <v>0</v>
      </c>
      <c r="BI310" s="143">
        <f>IF(N310="nulová",J310,0)</f>
        <v>0</v>
      </c>
      <c r="BJ310" s="17" t="s">
        <v>79</v>
      </c>
      <c r="BK310" s="143">
        <f>ROUND(I310*H310,2)</f>
        <v>0</v>
      </c>
      <c r="BL310" s="17" t="s">
        <v>482</v>
      </c>
      <c r="BM310" s="142" t="s">
        <v>633</v>
      </c>
    </row>
    <row r="311" spans="2:65" s="1" customFormat="1" ht="16.5" customHeight="1" x14ac:dyDescent="0.2">
      <c r="B311" s="32"/>
      <c r="C311" s="131" t="s">
        <v>505</v>
      </c>
      <c r="D311" s="131" t="s">
        <v>154</v>
      </c>
      <c r="E311" s="132" t="s">
        <v>490</v>
      </c>
      <c r="F311" s="133" t="s">
        <v>491</v>
      </c>
      <c r="G311" s="134" t="s">
        <v>481</v>
      </c>
      <c r="H311" s="135">
        <v>10</v>
      </c>
      <c r="I311" s="136"/>
      <c r="J311" s="137">
        <f>ROUND(I311*H311,2)</f>
        <v>0</v>
      </c>
      <c r="K311" s="133" t="s">
        <v>19</v>
      </c>
      <c r="L311" s="32"/>
      <c r="M311" s="138" t="s">
        <v>19</v>
      </c>
      <c r="N311" s="139" t="s">
        <v>43</v>
      </c>
      <c r="P311" s="140">
        <f>O311*H311</f>
        <v>0</v>
      </c>
      <c r="Q311" s="140">
        <v>0</v>
      </c>
      <c r="R311" s="140">
        <f>Q311*H311</f>
        <v>0</v>
      </c>
      <c r="S311" s="140">
        <v>0</v>
      </c>
      <c r="T311" s="141">
        <f>S311*H311</f>
        <v>0</v>
      </c>
      <c r="AR311" s="142" t="s">
        <v>482</v>
      </c>
      <c r="AT311" s="142" t="s">
        <v>154</v>
      </c>
      <c r="AU311" s="142" t="s">
        <v>81</v>
      </c>
      <c r="AY311" s="17" t="s">
        <v>152</v>
      </c>
      <c r="BE311" s="143">
        <f>IF(N311="základní",J311,0)</f>
        <v>0</v>
      </c>
      <c r="BF311" s="143">
        <f>IF(N311="snížená",J311,0)</f>
        <v>0</v>
      </c>
      <c r="BG311" s="143">
        <f>IF(N311="zákl. přenesená",J311,0)</f>
        <v>0</v>
      </c>
      <c r="BH311" s="143">
        <f>IF(N311="sníž. přenesená",J311,0)</f>
        <v>0</v>
      </c>
      <c r="BI311" s="143">
        <f>IF(N311="nulová",J311,0)</f>
        <v>0</v>
      </c>
      <c r="BJ311" s="17" t="s">
        <v>79</v>
      </c>
      <c r="BK311" s="143">
        <f>ROUND(I311*H311,2)</f>
        <v>0</v>
      </c>
      <c r="BL311" s="17" t="s">
        <v>482</v>
      </c>
      <c r="BM311" s="142" t="s">
        <v>634</v>
      </c>
    </row>
    <row r="312" spans="2:65" s="12" customFormat="1" x14ac:dyDescent="0.2">
      <c r="B312" s="148"/>
      <c r="D312" s="149" t="s">
        <v>163</v>
      </c>
      <c r="E312" s="150" t="s">
        <v>19</v>
      </c>
      <c r="F312" s="151" t="s">
        <v>493</v>
      </c>
      <c r="H312" s="150" t="s">
        <v>19</v>
      </c>
      <c r="I312" s="152"/>
      <c r="L312" s="148"/>
      <c r="M312" s="153"/>
      <c r="T312" s="154"/>
      <c r="AT312" s="150" t="s">
        <v>163</v>
      </c>
      <c r="AU312" s="150" t="s">
        <v>81</v>
      </c>
      <c r="AV312" s="12" t="s">
        <v>79</v>
      </c>
      <c r="AW312" s="12" t="s">
        <v>33</v>
      </c>
      <c r="AX312" s="12" t="s">
        <v>72</v>
      </c>
      <c r="AY312" s="150" t="s">
        <v>152</v>
      </c>
    </row>
    <row r="313" spans="2:65" s="13" customFormat="1" x14ac:dyDescent="0.2">
      <c r="B313" s="155"/>
      <c r="D313" s="149" t="s">
        <v>163</v>
      </c>
      <c r="E313" s="156" t="s">
        <v>19</v>
      </c>
      <c r="F313" s="157" t="s">
        <v>219</v>
      </c>
      <c r="H313" s="158">
        <v>10</v>
      </c>
      <c r="I313" s="159"/>
      <c r="L313" s="155"/>
      <c r="M313" s="160"/>
      <c r="T313" s="161"/>
      <c r="AT313" s="156" t="s">
        <v>163</v>
      </c>
      <c r="AU313" s="156" t="s">
        <v>81</v>
      </c>
      <c r="AV313" s="13" t="s">
        <v>81</v>
      </c>
      <c r="AW313" s="13" t="s">
        <v>33</v>
      </c>
      <c r="AX313" s="13" t="s">
        <v>79</v>
      </c>
      <c r="AY313" s="156" t="s">
        <v>152</v>
      </c>
    </row>
    <row r="314" spans="2:65" s="11" customFormat="1" ht="22.9" customHeight="1" x14ac:dyDescent="0.2">
      <c r="B314" s="119"/>
      <c r="D314" s="120" t="s">
        <v>71</v>
      </c>
      <c r="E314" s="129" t="s">
        <v>494</v>
      </c>
      <c r="F314" s="129" t="s">
        <v>495</v>
      </c>
      <c r="I314" s="122"/>
      <c r="J314" s="130">
        <f>BK314</f>
        <v>0</v>
      </c>
      <c r="L314" s="119"/>
      <c r="M314" s="124"/>
      <c r="P314" s="125">
        <f>SUM(P315:P321)</f>
        <v>0</v>
      </c>
      <c r="R314" s="125">
        <f>SUM(R315:R321)</f>
        <v>0</v>
      </c>
      <c r="T314" s="126">
        <f>SUM(T315:T321)</f>
        <v>0</v>
      </c>
      <c r="AR314" s="120" t="s">
        <v>183</v>
      </c>
      <c r="AT314" s="127" t="s">
        <v>71</v>
      </c>
      <c r="AU314" s="127" t="s">
        <v>79</v>
      </c>
      <c r="AY314" s="120" t="s">
        <v>152</v>
      </c>
      <c r="BK314" s="128">
        <f>SUM(BK315:BK321)</f>
        <v>0</v>
      </c>
    </row>
    <row r="315" spans="2:65" s="1" customFormat="1" ht="16.5" customHeight="1" x14ac:dyDescent="0.2">
      <c r="B315" s="32"/>
      <c r="C315" s="131" t="s">
        <v>510</v>
      </c>
      <c r="D315" s="131" t="s">
        <v>154</v>
      </c>
      <c r="E315" s="132" t="s">
        <v>497</v>
      </c>
      <c r="F315" s="133" t="s">
        <v>498</v>
      </c>
      <c r="G315" s="134" t="s">
        <v>400</v>
      </c>
      <c r="H315" s="135">
        <v>1</v>
      </c>
      <c r="I315" s="136"/>
      <c r="J315" s="137">
        <f>ROUND(I315*H315,2)</f>
        <v>0</v>
      </c>
      <c r="K315" s="133" t="s">
        <v>19</v>
      </c>
      <c r="L315" s="32"/>
      <c r="M315" s="138" t="s">
        <v>19</v>
      </c>
      <c r="N315" s="139" t="s">
        <v>43</v>
      </c>
      <c r="P315" s="140">
        <f>O315*H315</f>
        <v>0</v>
      </c>
      <c r="Q315" s="140">
        <v>0</v>
      </c>
      <c r="R315" s="140">
        <f>Q315*H315</f>
        <v>0</v>
      </c>
      <c r="S315" s="140">
        <v>0</v>
      </c>
      <c r="T315" s="141">
        <f>S315*H315</f>
        <v>0</v>
      </c>
      <c r="AR315" s="142" t="s">
        <v>482</v>
      </c>
      <c r="AT315" s="142" t="s">
        <v>154</v>
      </c>
      <c r="AU315" s="142" t="s">
        <v>81</v>
      </c>
      <c r="AY315" s="17" t="s">
        <v>152</v>
      </c>
      <c r="BE315" s="143">
        <f>IF(N315="základní",J315,0)</f>
        <v>0</v>
      </c>
      <c r="BF315" s="143">
        <f>IF(N315="snížená",J315,0)</f>
        <v>0</v>
      </c>
      <c r="BG315" s="143">
        <f>IF(N315="zákl. přenesená",J315,0)</f>
        <v>0</v>
      </c>
      <c r="BH315" s="143">
        <f>IF(N315="sníž. přenesená",J315,0)</f>
        <v>0</v>
      </c>
      <c r="BI315" s="143">
        <f>IF(N315="nulová",J315,0)</f>
        <v>0</v>
      </c>
      <c r="BJ315" s="17" t="s">
        <v>79</v>
      </c>
      <c r="BK315" s="143">
        <f>ROUND(I315*H315,2)</f>
        <v>0</v>
      </c>
      <c r="BL315" s="17" t="s">
        <v>482</v>
      </c>
      <c r="BM315" s="142" t="s">
        <v>635</v>
      </c>
    </row>
    <row r="316" spans="2:65" s="1" customFormat="1" ht="16.5" customHeight="1" x14ac:dyDescent="0.2">
      <c r="B316" s="32"/>
      <c r="C316" s="131" t="s">
        <v>516</v>
      </c>
      <c r="D316" s="131" t="s">
        <v>154</v>
      </c>
      <c r="E316" s="132" t="s">
        <v>501</v>
      </c>
      <c r="F316" s="133" t="s">
        <v>502</v>
      </c>
      <c r="G316" s="134" t="s">
        <v>503</v>
      </c>
      <c r="H316" s="135">
        <v>1</v>
      </c>
      <c r="I316" s="136"/>
      <c r="J316" s="137">
        <f>ROUND(I316*H316,2)</f>
        <v>0</v>
      </c>
      <c r="K316" s="133" t="s">
        <v>19</v>
      </c>
      <c r="L316" s="32"/>
      <c r="M316" s="138" t="s">
        <v>19</v>
      </c>
      <c r="N316" s="139" t="s">
        <v>43</v>
      </c>
      <c r="P316" s="140">
        <f>O316*H316</f>
        <v>0</v>
      </c>
      <c r="Q316" s="140">
        <v>0</v>
      </c>
      <c r="R316" s="140">
        <f>Q316*H316</f>
        <v>0</v>
      </c>
      <c r="S316" s="140">
        <v>0</v>
      </c>
      <c r="T316" s="141">
        <f>S316*H316</f>
        <v>0</v>
      </c>
      <c r="AR316" s="142" t="s">
        <v>482</v>
      </c>
      <c r="AT316" s="142" t="s">
        <v>154</v>
      </c>
      <c r="AU316" s="142" t="s">
        <v>81</v>
      </c>
      <c r="AY316" s="17" t="s">
        <v>152</v>
      </c>
      <c r="BE316" s="143">
        <f>IF(N316="základní",J316,0)</f>
        <v>0</v>
      </c>
      <c r="BF316" s="143">
        <f>IF(N316="snížená",J316,0)</f>
        <v>0</v>
      </c>
      <c r="BG316" s="143">
        <f>IF(N316="zákl. přenesená",J316,0)</f>
        <v>0</v>
      </c>
      <c r="BH316" s="143">
        <f>IF(N316="sníž. přenesená",J316,0)</f>
        <v>0</v>
      </c>
      <c r="BI316" s="143">
        <f>IF(N316="nulová",J316,0)</f>
        <v>0</v>
      </c>
      <c r="BJ316" s="17" t="s">
        <v>79</v>
      </c>
      <c r="BK316" s="143">
        <f>ROUND(I316*H316,2)</f>
        <v>0</v>
      </c>
      <c r="BL316" s="17" t="s">
        <v>482</v>
      </c>
      <c r="BM316" s="142" t="s">
        <v>636</v>
      </c>
    </row>
    <row r="317" spans="2:65" s="13" customFormat="1" x14ac:dyDescent="0.2">
      <c r="B317" s="155"/>
      <c r="D317" s="149" t="s">
        <v>163</v>
      </c>
      <c r="E317" s="156" t="s">
        <v>19</v>
      </c>
      <c r="F317" s="157" t="s">
        <v>79</v>
      </c>
      <c r="H317" s="158">
        <v>1</v>
      </c>
      <c r="I317" s="159"/>
      <c r="L317" s="155"/>
      <c r="M317" s="160"/>
      <c r="T317" s="161"/>
      <c r="AT317" s="156" t="s">
        <v>163</v>
      </c>
      <c r="AU317" s="156" t="s">
        <v>81</v>
      </c>
      <c r="AV317" s="13" t="s">
        <v>81</v>
      </c>
      <c r="AW317" s="13" t="s">
        <v>33</v>
      </c>
      <c r="AX317" s="13" t="s">
        <v>79</v>
      </c>
      <c r="AY317" s="156" t="s">
        <v>152</v>
      </c>
    </row>
    <row r="318" spans="2:65" s="1" customFormat="1" ht="16.5" customHeight="1" x14ac:dyDescent="0.2">
      <c r="B318" s="32"/>
      <c r="C318" s="131" t="s">
        <v>747</v>
      </c>
      <c r="D318" s="131" t="s">
        <v>154</v>
      </c>
      <c r="E318" s="132" t="s">
        <v>506</v>
      </c>
      <c r="F318" s="133" t="s">
        <v>507</v>
      </c>
      <c r="G318" s="134" t="s">
        <v>503</v>
      </c>
      <c r="H318" s="135">
        <v>1</v>
      </c>
      <c r="I318" s="136"/>
      <c r="J318" s="137">
        <f>ROUND(I318*H318,2)</f>
        <v>0</v>
      </c>
      <c r="K318" s="133" t="s">
        <v>19</v>
      </c>
      <c r="L318" s="32"/>
      <c r="M318" s="138" t="s">
        <v>19</v>
      </c>
      <c r="N318" s="139" t="s">
        <v>43</v>
      </c>
      <c r="P318" s="140">
        <f>O318*H318</f>
        <v>0</v>
      </c>
      <c r="Q318" s="140">
        <v>0</v>
      </c>
      <c r="R318" s="140">
        <f>Q318*H318</f>
        <v>0</v>
      </c>
      <c r="S318" s="140">
        <v>0</v>
      </c>
      <c r="T318" s="141">
        <f>S318*H318</f>
        <v>0</v>
      </c>
      <c r="AR318" s="142" t="s">
        <v>482</v>
      </c>
      <c r="AT318" s="142" t="s">
        <v>154</v>
      </c>
      <c r="AU318" s="142" t="s">
        <v>81</v>
      </c>
      <c r="AY318" s="17" t="s">
        <v>152</v>
      </c>
      <c r="BE318" s="143">
        <f>IF(N318="základní",J318,0)</f>
        <v>0</v>
      </c>
      <c r="BF318" s="143">
        <f>IF(N318="snížená",J318,0)</f>
        <v>0</v>
      </c>
      <c r="BG318" s="143">
        <f>IF(N318="zákl. přenesená",J318,0)</f>
        <v>0</v>
      </c>
      <c r="BH318" s="143">
        <f>IF(N318="sníž. přenesená",J318,0)</f>
        <v>0</v>
      </c>
      <c r="BI318" s="143">
        <f>IF(N318="nulová",J318,0)</f>
        <v>0</v>
      </c>
      <c r="BJ318" s="17" t="s">
        <v>79</v>
      </c>
      <c r="BK318" s="143">
        <f>ROUND(I318*H318,2)</f>
        <v>0</v>
      </c>
      <c r="BL318" s="17" t="s">
        <v>482</v>
      </c>
      <c r="BM318" s="142" t="s">
        <v>637</v>
      </c>
    </row>
    <row r="319" spans="2:65" s="12" customFormat="1" x14ac:dyDescent="0.2">
      <c r="B319" s="148"/>
      <c r="D319" s="149" t="s">
        <v>163</v>
      </c>
      <c r="E319" s="150" t="s">
        <v>19</v>
      </c>
      <c r="F319" s="151" t="s">
        <v>509</v>
      </c>
      <c r="H319" s="150" t="s">
        <v>19</v>
      </c>
      <c r="I319" s="152"/>
      <c r="L319" s="148"/>
      <c r="M319" s="153"/>
      <c r="T319" s="154"/>
      <c r="AT319" s="150" t="s">
        <v>163</v>
      </c>
      <c r="AU319" s="150" t="s">
        <v>81</v>
      </c>
      <c r="AV319" s="12" t="s">
        <v>79</v>
      </c>
      <c r="AW319" s="12" t="s">
        <v>33</v>
      </c>
      <c r="AX319" s="12" t="s">
        <v>72</v>
      </c>
      <c r="AY319" s="150" t="s">
        <v>152</v>
      </c>
    </row>
    <row r="320" spans="2:65" s="13" customFormat="1" x14ac:dyDescent="0.2">
      <c r="B320" s="155"/>
      <c r="D320" s="149" t="s">
        <v>163</v>
      </c>
      <c r="E320" s="156" t="s">
        <v>19</v>
      </c>
      <c r="F320" s="157" t="s">
        <v>79</v>
      </c>
      <c r="H320" s="158">
        <v>1</v>
      </c>
      <c r="I320" s="159"/>
      <c r="L320" s="155"/>
      <c r="M320" s="160"/>
      <c r="T320" s="161"/>
      <c r="AT320" s="156" t="s">
        <v>163</v>
      </c>
      <c r="AU320" s="156" t="s">
        <v>81</v>
      </c>
      <c r="AV320" s="13" t="s">
        <v>81</v>
      </c>
      <c r="AW320" s="13" t="s">
        <v>33</v>
      </c>
      <c r="AX320" s="13" t="s">
        <v>79</v>
      </c>
      <c r="AY320" s="156" t="s">
        <v>152</v>
      </c>
    </row>
    <row r="321" spans="2:65" s="1" customFormat="1" ht="16.5" customHeight="1" x14ac:dyDescent="0.2">
      <c r="B321" s="32"/>
      <c r="C321" s="131" t="s">
        <v>749</v>
      </c>
      <c r="D321" s="131" t="s">
        <v>154</v>
      </c>
      <c r="E321" s="132" t="s">
        <v>511</v>
      </c>
      <c r="F321" s="133" t="s">
        <v>512</v>
      </c>
      <c r="G321" s="134" t="s">
        <v>407</v>
      </c>
      <c r="H321" s="135">
        <v>1</v>
      </c>
      <c r="I321" s="136"/>
      <c r="J321" s="137">
        <f>ROUND(I321*H321,2)</f>
        <v>0</v>
      </c>
      <c r="K321" s="133" t="s">
        <v>19</v>
      </c>
      <c r="L321" s="32"/>
      <c r="M321" s="138" t="s">
        <v>19</v>
      </c>
      <c r="N321" s="139" t="s">
        <v>43</v>
      </c>
      <c r="P321" s="140">
        <f>O321*H321</f>
        <v>0</v>
      </c>
      <c r="Q321" s="140">
        <v>0</v>
      </c>
      <c r="R321" s="140">
        <f>Q321*H321</f>
        <v>0</v>
      </c>
      <c r="S321" s="140">
        <v>0</v>
      </c>
      <c r="T321" s="141">
        <f>S321*H321</f>
        <v>0</v>
      </c>
      <c r="AR321" s="142" t="s">
        <v>482</v>
      </c>
      <c r="AT321" s="142" t="s">
        <v>154</v>
      </c>
      <c r="AU321" s="142" t="s">
        <v>81</v>
      </c>
      <c r="AY321" s="17" t="s">
        <v>152</v>
      </c>
      <c r="BE321" s="143">
        <f>IF(N321="základní",J321,0)</f>
        <v>0</v>
      </c>
      <c r="BF321" s="143">
        <f>IF(N321="snížená",J321,0)</f>
        <v>0</v>
      </c>
      <c r="BG321" s="143">
        <f>IF(N321="zákl. přenesená",J321,0)</f>
        <v>0</v>
      </c>
      <c r="BH321" s="143">
        <f>IF(N321="sníž. přenesená",J321,0)</f>
        <v>0</v>
      </c>
      <c r="BI321" s="143">
        <f>IF(N321="nulová",J321,0)</f>
        <v>0</v>
      </c>
      <c r="BJ321" s="17" t="s">
        <v>79</v>
      </c>
      <c r="BK321" s="143">
        <f>ROUND(I321*H321,2)</f>
        <v>0</v>
      </c>
      <c r="BL321" s="17" t="s">
        <v>482</v>
      </c>
      <c r="BM321" s="142" t="s">
        <v>638</v>
      </c>
    </row>
    <row r="322" spans="2:65" s="11" customFormat="1" ht="22.9" customHeight="1" x14ac:dyDescent="0.2">
      <c r="B322" s="119"/>
      <c r="D322" s="120" t="s">
        <v>71</v>
      </c>
      <c r="E322" s="129" t="s">
        <v>514</v>
      </c>
      <c r="F322" s="129" t="s">
        <v>515</v>
      </c>
      <c r="I322" s="122"/>
      <c r="J322" s="130">
        <f>BK322</f>
        <v>0</v>
      </c>
      <c r="L322" s="119"/>
      <c r="M322" s="124"/>
      <c r="P322" s="125">
        <f>P323</f>
        <v>0</v>
      </c>
      <c r="R322" s="125">
        <f>R323</f>
        <v>0</v>
      </c>
      <c r="T322" s="126">
        <f>T323</f>
        <v>0</v>
      </c>
      <c r="AR322" s="120" t="s">
        <v>183</v>
      </c>
      <c r="AT322" s="127" t="s">
        <v>71</v>
      </c>
      <c r="AU322" s="127" t="s">
        <v>79</v>
      </c>
      <c r="AY322" s="120" t="s">
        <v>152</v>
      </c>
      <c r="BK322" s="128">
        <f>BK323</f>
        <v>0</v>
      </c>
    </row>
    <row r="323" spans="2:65" s="1" customFormat="1" ht="16.5" customHeight="1" x14ac:dyDescent="0.2">
      <c r="B323" s="32"/>
      <c r="C323" s="131" t="s">
        <v>751</v>
      </c>
      <c r="D323" s="131" t="s">
        <v>154</v>
      </c>
      <c r="E323" s="132" t="s">
        <v>517</v>
      </c>
      <c r="F323" s="133" t="s">
        <v>518</v>
      </c>
      <c r="G323" s="134" t="s">
        <v>400</v>
      </c>
      <c r="H323" s="135">
        <v>2</v>
      </c>
      <c r="I323" s="136"/>
      <c r="J323" s="137">
        <f>ROUND(I323*H323,2)</f>
        <v>0</v>
      </c>
      <c r="K323" s="133" t="s">
        <v>19</v>
      </c>
      <c r="L323" s="32"/>
      <c r="M323" s="180" t="s">
        <v>19</v>
      </c>
      <c r="N323" s="181" t="s">
        <v>43</v>
      </c>
      <c r="O323" s="182"/>
      <c r="P323" s="183">
        <f>O323*H323</f>
        <v>0</v>
      </c>
      <c r="Q323" s="183">
        <v>0</v>
      </c>
      <c r="R323" s="183">
        <f>Q323*H323</f>
        <v>0</v>
      </c>
      <c r="S323" s="183">
        <v>0</v>
      </c>
      <c r="T323" s="184">
        <f>S323*H323</f>
        <v>0</v>
      </c>
      <c r="AR323" s="142" t="s">
        <v>482</v>
      </c>
      <c r="AT323" s="142" t="s">
        <v>154</v>
      </c>
      <c r="AU323" s="142" t="s">
        <v>81</v>
      </c>
      <c r="AY323" s="17" t="s">
        <v>152</v>
      </c>
      <c r="BE323" s="143">
        <f>IF(N323="základní",J323,0)</f>
        <v>0</v>
      </c>
      <c r="BF323" s="143">
        <f>IF(N323="snížená",J323,0)</f>
        <v>0</v>
      </c>
      <c r="BG323" s="143">
        <f>IF(N323="zákl. přenesená",J323,0)</f>
        <v>0</v>
      </c>
      <c r="BH323" s="143">
        <f>IF(N323="sníž. přenesená",J323,0)</f>
        <v>0</v>
      </c>
      <c r="BI323" s="143">
        <f>IF(N323="nulová",J323,0)</f>
        <v>0</v>
      </c>
      <c r="BJ323" s="17" t="s">
        <v>79</v>
      </c>
      <c r="BK323" s="143">
        <f>ROUND(I323*H323,2)</f>
        <v>0</v>
      </c>
      <c r="BL323" s="17" t="s">
        <v>482</v>
      </c>
      <c r="BM323" s="142" t="s">
        <v>639</v>
      </c>
    </row>
    <row r="324" spans="2:65" s="1" customFormat="1" ht="6.95" customHeight="1" x14ac:dyDescent="0.2">
      <c r="B324" s="41"/>
      <c r="C324" s="42"/>
      <c r="D324" s="42"/>
      <c r="E324" s="42"/>
      <c r="F324" s="42"/>
      <c r="G324" s="42"/>
      <c r="H324" s="42"/>
      <c r="I324" s="42"/>
      <c r="J324" s="42"/>
      <c r="K324" s="42"/>
      <c r="L324" s="32"/>
    </row>
  </sheetData>
  <sheetProtection algorithmName="SHA-512" hashValue="abeTP5LIJSKCVVW2UGresggiNXRr8lOlCLWJ9ebhTLfVoA0yJ89TqivLY/n63UnPAWIR3MnkXnD3Q6gkvEG39g==" saltValue="M4EmPBaIVtdqkqw+rmZ/fA==" spinCount="100000" sheet="1" objects="1" scenarios="1" formatColumns="0" formatRows="0" autoFilter="0"/>
  <autoFilter ref="C96:K323" xr:uid="{00000000-0009-0000-0000-000007000000}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hyperlinks>
    <hyperlink ref="F101" r:id="rId1" xr:uid="{00000000-0004-0000-0700-000000000000}"/>
    <hyperlink ref="F105" r:id="rId2" xr:uid="{00000000-0004-0000-0700-000001000000}"/>
    <hyperlink ref="F108" r:id="rId3" xr:uid="{00000000-0004-0000-0700-000002000000}"/>
    <hyperlink ref="F111" r:id="rId4" xr:uid="{00000000-0004-0000-0700-000003000000}"/>
    <hyperlink ref="F123" r:id="rId5" xr:uid="{00000000-0004-0000-0700-000004000000}"/>
    <hyperlink ref="F127" r:id="rId6" xr:uid="{00000000-0004-0000-0700-000005000000}"/>
    <hyperlink ref="F131" r:id="rId7" xr:uid="{00000000-0004-0000-0700-000006000000}"/>
    <hyperlink ref="F136" r:id="rId8" xr:uid="{00000000-0004-0000-0700-000007000000}"/>
    <hyperlink ref="F139" r:id="rId9" xr:uid="{00000000-0004-0000-0700-000008000000}"/>
    <hyperlink ref="F141" r:id="rId10" xr:uid="{00000000-0004-0000-0700-000009000000}"/>
    <hyperlink ref="F152" r:id="rId11" xr:uid="{00000000-0004-0000-0700-00000A000000}"/>
    <hyperlink ref="F155" r:id="rId12" xr:uid="{00000000-0004-0000-0700-00000B000000}"/>
    <hyperlink ref="F158" r:id="rId13" xr:uid="{00000000-0004-0000-0700-00000C000000}"/>
    <hyperlink ref="F167" r:id="rId14" xr:uid="{00000000-0004-0000-0700-00000D000000}"/>
    <hyperlink ref="F172" r:id="rId15" xr:uid="{00000000-0004-0000-0700-00000E000000}"/>
    <hyperlink ref="F181" r:id="rId16" xr:uid="{00000000-0004-0000-0700-00000F000000}"/>
    <hyperlink ref="F188" r:id="rId17" xr:uid="{00000000-0004-0000-0700-000010000000}"/>
    <hyperlink ref="F191" r:id="rId18" xr:uid="{00000000-0004-0000-0700-000011000000}"/>
    <hyperlink ref="F194" r:id="rId19" xr:uid="{00000000-0004-0000-0700-000012000000}"/>
    <hyperlink ref="F197" r:id="rId20" xr:uid="{00000000-0004-0000-0700-000013000000}"/>
    <hyperlink ref="F202" r:id="rId21" xr:uid="{00000000-0004-0000-0700-000014000000}"/>
    <hyperlink ref="F205" r:id="rId22" xr:uid="{00000000-0004-0000-0700-000015000000}"/>
    <hyperlink ref="F210" r:id="rId23" xr:uid="{00000000-0004-0000-0700-000016000000}"/>
    <hyperlink ref="F214" r:id="rId24" xr:uid="{00000000-0004-0000-0700-000017000000}"/>
    <hyperlink ref="F218" r:id="rId25" xr:uid="{00000000-0004-0000-0700-000018000000}"/>
    <hyperlink ref="F222" r:id="rId26" xr:uid="{00000000-0004-0000-0700-000019000000}"/>
    <hyperlink ref="F226" r:id="rId27" xr:uid="{00000000-0004-0000-0700-00001A000000}"/>
    <hyperlink ref="F230" r:id="rId28" xr:uid="{00000000-0004-0000-0700-00001B000000}"/>
    <hyperlink ref="F234" r:id="rId29" xr:uid="{00000000-0004-0000-0700-00001C000000}"/>
    <hyperlink ref="F240" r:id="rId30" xr:uid="{00000000-0004-0000-0700-00001D000000}"/>
    <hyperlink ref="F248" r:id="rId31" xr:uid="{00000000-0004-0000-0700-00001E000000}"/>
    <hyperlink ref="F259" r:id="rId32" xr:uid="{00000000-0004-0000-0700-00001F000000}"/>
    <hyperlink ref="F263" r:id="rId33" xr:uid="{00000000-0004-0000-0700-000020000000}"/>
    <hyperlink ref="F265" r:id="rId34" xr:uid="{00000000-0004-0000-0700-000021000000}"/>
    <hyperlink ref="F272" r:id="rId35" xr:uid="{00000000-0004-0000-0700-000022000000}"/>
    <hyperlink ref="F291" r:id="rId36" xr:uid="{00000000-0004-0000-0700-000023000000}"/>
    <hyperlink ref="F293" r:id="rId37" xr:uid="{00000000-0004-0000-0700-000024000000}"/>
    <hyperlink ref="F296" r:id="rId38" xr:uid="{00000000-0004-0000-0700-000025000000}"/>
    <hyperlink ref="F298" r:id="rId39" xr:uid="{00000000-0004-0000-0700-000026000000}"/>
    <hyperlink ref="F300" r:id="rId40" xr:uid="{00000000-0004-0000-0700-000027000000}"/>
    <hyperlink ref="F304" r:id="rId41" xr:uid="{00000000-0004-0000-0700-00002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306"/>
  <sheetViews>
    <sheetView showGridLines="0" topLeftCell="A242" workbookViewId="0">
      <selection activeCell="K267" sqref="K267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107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5" customHeight="1" x14ac:dyDescent="0.2">
      <c r="B4" s="20"/>
      <c r="D4" s="21" t="s">
        <v>117</v>
      </c>
      <c r="L4" s="20"/>
      <c r="M4" s="90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14" t="str">
        <f>'Rekapitulace stavby'!K6</f>
        <v>Polopodzemní kontejnery Kamenná - V. etapa</v>
      </c>
      <c r="F7" s="315"/>
      <c r="G7" s="315"/>
      <c r="H7" s="315"/>
      <c r="L7" s="20"/>
    </row>
    <row r="8" spans="2:46" ht="12" customHeight="1" x14ac:dyDescent="0.2">
      <c r="B8" s="20"/>
      <c r="D8" s="27" t="s">
        <v>118</v>
      </c>
      <c r="L8" s="20"/>
    </row>
    <row r="9" spans="2:46" s="1" customFormat="1" ht="16.5" customHeight="1" x14ac:dyDescent="0.2">
      <c r="B9" s="32"/>
      <c r="E9" s="314" t="s">
        <v>119</v>
      </c>
      <c r="F9" s="313"/>
      <c r="G9" s="313"/>
      <c r="H9" s="313"/>
      <c r="L9" s="32"/>
    </row>
    <row r="10" spans="2:46" s="1" customFormat="1" ht="12" customHeight="1" x14ac:dyDescent="0.2">
      <c r="B10" s="32"/>
      <c r="D10" s="27" t="s">
        <v>120</v>
      </c>
      <c r="L10" s="32"/>
    </row>
    <row r="11" spans="2:46" s="1" customFormat="1" ht="16.5" customHeight="1" x14ac:dyDescent="0.2">
      <c r="B11" s="32"/>
      <c r="E11" s="306" t="s">
        <v>1028</v>
      </c>
      <c r="F11" s="313"/>
      <c r="G11" s="313"/>
      <c r="H11" s="313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20. 10. 2025</v>
      </c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25</v>
      </c>
      <c r="I16" s="27" t="s">
        <v>26</v>
      </c>
      <c r="J16" s="25" t="s">
        <v>19</v>
      </c>
      <c r="L16" s="32"/>
    </row>
    <row r="17" spans="2:12" s="1" customFormat="1" ht="18" customHeight="1" x14ac:dyDescent="0.2">
      <c r="B17" s="32"/>
      <c r="E17" s="25" t="s">
        <v>27</v>
      </c>
      <c r="I17" s="27" t="s">
        <v>28</v>
      </c>
      <c r="J17" s="25" t="s">
        <v>19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29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6" t="str">
        <f>'Rekapitulace stavby'!E14</f>
        <v>Vyplň údaj</v>
      </c>
      <c r="F20" s="298"/>
      <c r="G20" s="298"/>
      <c r="H20" s="298"/>
      <c r="I20" s="27" t="s">
        <v>28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31</v>
      </c>
      <c r="I22" s="27" t="s">
        <v>26</v>
      </c>
      <c r="J22" s="25" t="s">
        <v>19</v>
      </c>
      <c r="L22" s="32"/>
    </row>
    <row r="23" spans="2:12" s="1" customFormat="1" ht="18" customHeight="1" x14ac:dyDescent="0.2">
      <c r="B23" s="32"/>
      <c r="E23" s="25" t="s">
        <v>32</v>
      </c>
      <c r="I23" s="27" t="s">
        <v>28</v>
      </c>
      <c r="J23" s="25" t="s">
        <v>19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34</v>
      </c>
      <c r="I25" s="27" t="s">
        <v>26</v>
      </c>
      <c r="J25" s="25" t="s">
        <v>19</v>
      </c>
      <c r="L25" s="32"/>
    </row>
    <row r="26" spans="2:12" s="1" customFormat="1" ht="18" customHeight="1" x14ac:dyDescent="0.2">
      <c r="B26" s="32"/>
      <c r="E26" s="25" t="s">
        <v>35</v>
      </c>
      <c r="I26" s="27" t="s">
        <v>28</v>
      </c>
      <c r="J26" s="25" t="s">
        <v>19</v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36</v>
      </c>
      <c r="L28" s="32"/>
    </row>
    <row r="29" spans="2:12" s="7" customFormat="1" ht="16.5" customHeight="1" x14ac:dyDescent="0.2">
      <c r="B29" s="91"/>
      <c r="E29" s="302" t="s">
        <v>19</v>
      </c>
      <c r="F29" s="302"/>
      <c r="G29" s="302"/>
      <c r="H29" s="302"/>
      <c r="L29" s="91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 x14ac:dyDescent="0.2">
      <c r="B32" s="32"/>
      <c r="D32" s="92" t="s">
        <v>38</v>
      </c>
      <c r="J32" s="63">
        <f>ROUND(J96, 2)</f>
        <v>60000</v>
      </c>
      <c r="L32" s="32"/>
    </row>
    <row r="33" spans="2:12" s="1" customFormat="1" ht="6.95" customHeight="1" x14ac:dyDescent="0.2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 x14ac:dyDescent="0.2">
      <c r="B34" s="32"/>
      <c r="F34" s="35" t="s">
        <v>40</v>
      </c>
      <c r="I34" s="35" t="s">
        <v>39</v>
      </c>
      <c r="J34" s="35" t="s">
        <v>41</v>
      </c>
      <c r="L34" s="32"/>
    </row>
    <row r="35" spans="2:12" s="1" customFormat="1" ht="14.45" customHeight="1" x14ac:dyDescent="0.2">
      <c r="B35" s="32"/>
      <c r="D35" s="52" t="s">
        <v>42</v>
      </c>
      <c r="E35" s="27" t="s">
        <v>43</v>
      </c>
      <c r="F35" s="83">
        <f>ROUND((SUM(BE96:BE305)),  2)</f>
        <v>60000</v>
      </c>
      <c r="I35" s="93">
        <v>0.21</v>
      </c>
      <c r="J35" s="83">
        <f>ROUND(((SUM(BE96:BE305))*I35),  2)</f>
        <v>12600</v>
      </c>
      <c r="L35" s="32"/>
    </row>
    <row r="36" spans="2:12" s="1" customFormat="1" ht="14.45" customHeight="1" x14ac:dyDescent="0.2">
      <c r="B36" s="32"/>
      <c r="E36" s="27" t="s">
        <v>44</v>
      </c>
      <c r="F36" s="83">
        <f>ROUND((SUM(BF96:BF305)),  2)</f>
        <v>0</v>
      </c>
      <c r="I36" s="93">
        <v>0.12</v>
      </c>
      <c r="J36" s="83">
        <f>ROUND(((SUM(BF96:BF305))*I36),  2)</f>
        <v>0</v>
      </c>
      <c r="L36" s="32"/>
    </row>
    <row r="37" spans="2:12" s="1" customFormat="1" ht="14.45" hidden="1" customHeight="1" x14ac:dyDescent="0.2">
      <c r="B37" s="32"/>
      <c r="E37" s="27" t="s">
        <v>45</v>
      </c>
      <c r="F37" s="83">
        <f>ROUND((SUM(BG96:BG305)),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 x14ac:dyDescent="0.2">
      <c r="B38" s="32"/>
      <c r="E38" s="27" t="s">
        <v>46</v>
      </c>
      <c r="F38" s="83">
        <f>ROUND((SUM(BH96:BH305)),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 x14ac:dyDescent="0.2">
      <c r="B39" s="32"/>
      <c r="E39" s="27" t="s">
        <v>47</v>
      </c>
      <c r="F39" s="83">
        <f>ROUND((SUM(BI96:BI305)),  2)</f>
        <v>0</v>
      </c>
      <c r="I39" s="93">
        <v>0</v>
      </c>
      <c r="J39" s="83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4"/>
      <c r="D41" s="95" t="s">
        <v>48</v>
      </c>
      <c r="E41" s="54"/>
      <c r="F41" s="54"/>
      <c r="G41" s="96" t="s">
        <v>49</v>
      </c>
      <c r="H41" s="97" t="s">
        <v>50</v>
      </c>
      <c r="I41" s="54"/>
      <c r="J41" s="98">
        <f>SUM(J32:J39)</f>
        <v>72600</v>
      </c>
      <c r="K41" s="99"/>
      <c r="L41" s="32"/>
    </row>
    <row r="42" spans="2:12" s="1" customFormat="1" ht="14.45" customHeight="1" x14ac:dyDescent="0.2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 x14ac:dyDescent="0.2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 x14ac:dyDescent="0.2">
      <c r="B47" s="32"/>
      <c r="C47" s="21" t="s">
        <v>122</v>
      </c>
      <c r="L47" s="32"/>
    </row>
    <row r="48" spans="2:12" s="1" customFormat="1" ht="6.95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14" t="str">
        <f>E7</f>
        <v>Polopodzemní kontejnery Kamenná - V. etapa</v>
      </c>
      <c r="F50" s="315"/>
      <c r="G50" s="315"/>
      <c r="H50" s="315"/>
      <c r="L50" s="32"/>
    </row>
    <row r="51" spans="2:47" ht="12" customHeight="1" x14ac:dyDescent="0.2">
      <c r="B51" s="20"/>
      <c r="C51" s="27" t="s">
        <v>118</v>
      </c>
      <c r="L51" s="20"/>
    </row>
    <row r="52" spans="2:47" s="1" customFormat="1" ht="16.5" customHeight="1" x14ac:dyDescent="0.2">
      <c r="B52" s="32"/>
      <c r="E52" s="314" t="s">
        <v>119</v>
      </c>
      <c r="F52" s="313"/>
      <c r="G52" s="313"/>
      <c r="H52" s="313"/>
      <c r="L52" s="32"/>
    </row>
    <row r="53" spans="2:47" s="1" customFormat="1" ht="12" customHeight="1" x14ac:dyDescent="0.2">
      <c r="B53" s="32"/>
      <c r="C53" s="27" t="s">
        <v>120</v>
      </c>
      <c r="L53" s="32"/>
    </row>
    <row r="54" spans="2:47" s="1" customFormat="1" ht="16.5" customHeight="1" x14ac:dyDescent="0.2">
      <c r="B54" s="32"/>
      <c r="E54" s="306" t="str">
        <f>E11</f>
        <v>SO 1.8 - Lokalita 9</v>
      </c>
      <c r="F54" s="313"/>
      <c r="G54" s="313"/>
      <c r="H54" s="313"/>
      <c r="L54" s="32"/>
    </row>
    <row r="55" spans="2:47" s="1" customFormat="1" ht="6.95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>Chomutov</v>
      </c>
      <c r="I56" s="27" t="s">
        <v>23</v>
      </c>
      <c r="J56" s="49" t="str">
        <f>IF(J14="","",J14)</f>
        <v>20. 10. 2025</v>
      </c>
      <c r="L56" s="32"/>
    </row>
    <row r="57" spans="2:47" s="1" customFormat="1" ht="6.95" customHeight="1" x14ac:dyDescent="0.2">
      <c r="B57" s="32"/>
      <c r="L57" s="32"/>
    </row>
    <row r="58" spans="2:47" s="1" customFormat="1" ht="15.2" customHeight="1" x14ac:dyDescent="0.2">
      <c r="B58" s="32"/>
      <c r="C58" s="27" t="s">
        <v>25</v>
      </c>
      <c r="F58" s="25" t="str">
        <f>E17</f>
        <v>Statutární město Chomutov</v>
      </c>
      <c r="I58" s="27" t="s">
        <v>31</v>
      </c>
      <c r="J58" s="30" t="str">
        <f>E23</f>
        <v>KAP Atelier s.r.o.</v>
      </c>
      <c r="L58" s="32"/>
    </row>
    <row r="59" spans="2:47" s="1" customFormat="1" ht="15.2" customHeight="1" x14ac:dyDescent="0.2">
      <c r="B59" s="32"/>
      <c r="C59" s="27" t="s">
        <v>29</v>
      </c>
      <c r="F59" s="25" t="str">
        <f>IF(E20="","",E20)</f>
        <v>Vyplň údaj</v>
      </c>
      <c r="I59" s="27" t="s">
        <v>34</v>
      </c>
      <c r="J59" s="30" t="str">
        <f>E26</f>
        <v>NOKU s.r.o.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100" t="s">
        <v>123</v>
      </c>
      <c r="D61" s="94"/>
      <c r="E61" s="94"/>
      <c r="F61" s="94"/>
      <c r="G61" s="94"/>
      <c r="H61" s="94"/>
      <c r="I61" s="94"/>
      <c r="J61" s="101" t="s">
        <v>124</v>
      </c>
      <c r="K61" s="94"/>
      <c r="L61" s="32"/>
    </row>
    <row r="62" spans="2:47" s="1" customFormat="1" ht="10.35" customHeight="1" x14ac:dyDescent="0.2">
      <c r="B62" s="32"/>
      <c r="L62" s="32"/>
    </row>
    <row r="63" spans="2:47" s="1" customFormat="1" ht="22.9" customHeight="1" x14ac:dyDescent="0.2">
      <c r="B63" s="32"/>
      <c r="C63" s="102" t="s">
        <v>70</v>
      </c>
      <c r="J63" s="63">
        <f>J96</f>
        <v>60000</v>
      </c>
      <c r="L63" s="32"/>
      <c r="AU63" s="17" t="s">
        <v>125</v>
      </c>
    </row>
    <row r="64" spans="2:47" s="8" customFormat="1" ht="24.95" customHeight="1" x14ac:dyDescent="0.2">
      <c r="B64" s="103"/>
      <c r="D64" s="104" t="s">
        <v>126</v>
      </c>
      <c r="E64" s="105"/>
      <c r="F64" s="105"/>
      <c r="G64" s="105"/>
      <c r="H64" s="105"/>
      <c r="I64" s="105"/>
      <c r="J64" s="106">
        <f>J97</f>
        <v>60000</v>
      </c>
      <c r="L64" s="103"/>
    </row>
    <row r="65" spans="2:12" s="9" customFormat="1" ht="19.899999999999999" customHeight="1" x14ac:dyDescent="0.2">
      <c r="B65" s="107"/>
      <c r="D65" s="108" t="s">
        <v>127</v>
      </c>
      <c r="E65" s="109"/>
      <c r="F65" s="109"/>
      <c r="G65" s="109"/>
      <c r="H65" s="109"/>
      <c r="I65" s="109"/>
      <c r="J65" s="110">
        <f>J98</f>
        <v>0</v>
      </c>
      <c r="L65" s="107"/>
    </row>
    <row r="66" spans="2:12" s="9" customFormat="1" ht="19.899999999999999" customHeight="1" x14ac:dyDescent="0.2">
      <c r="B66" s="107"/>
      <c r="D66" s="108" t="s">
        <v>128</v>
      </c>
      <c r="E66" s="109"/>
      <c r="F66" s="109"/>
      <c r="G66" s="109"/>
      <c r="H66" s="109"/>
      <c r="I66" s="109"/>
      <c r="J66" s="110">
        <f>J179</f>
        <v>0</v>
      </c>
      <c r="L66" s="107"/>
    </row>
    <row r="67" spans="2:12" s="9" customFormat="1" ht="19.899999999999999" customHeight="1" x14ac:dyDescent="0.2">
      <c r="B67" s="107"/>
      <c r="D67" s="108" t="s">
        <v>129</v>
      </c>
      <c r="E67" s="109"/>
      <c r="F67" s="109"/>
      <c r="G67" s="109"/>
      <c r="H67" s="109"/>
      <c r="I67" s="109"/>
      <c r="J67" s="110">
        <f>J189</f>
        <v>0</v>
      </c>
      <c r="L67" s="107"/>
    </row>
    <row r="68" spans="2:12" s="9" customFormat="1" ht="19.899999999999999" customHeight="1" x14ac:dyDescent="0.2">
      <c r="B68" s="107"/>
      <c r="D68" s="108" t="s">
        <v>130</v>
      </c>
      <c r="E68" s="109"/>
      <c r="F68" s="109"/>
      <c r="G68" s="109"/>
      <c r="H68" s="109"/>
      <c r="I68" s="109"/>
      <c r="J68" s="110">
        <f>J227</f>
        <v>60000</v>
      </c>
      <c r="L68" s="107"/>
    </row>
    <row r="69" spans="2:12" s="9" customFormat="1" ht="19.899999999999999" customHeight="1" x14ac:dyDescent="0.2">
      <c r="B69" s="107"/>
      <c r="D69" s="108" t="s">
        <v>131</v>
      </c>
      <c r="E69" s="109"/>
      <c r="F69" s="109"/>
      <c r="G69" s="109"/>
      <c r="H69" s="109"/>
      <c r="I69" s="109"/>
      <c r="J69" s="110">
        <f>J271</f>
        <v>0</v>
      </c>
      <c r="L69" s="107"/>
    </row>
    <row r="70" spans="2:12" s="9" customFormat="1" ht="19.899999999999999" customHeight="1" x14ac:dyDescent="0.2">
      <c r="B70" s="107"/>
      <c r="D70" s="108" t="s">
        <v>132</v>
      </c>
      <c r="E70" s="109"/>
      <c r="F70" s="109"/>
      <c r="G70" s="109"/>
      <c r="H70" s="109"/>
      <c r="I70" s="109"/>
      <c r="J70" s="110">
        <f>J284</f>
        <v>0</v>
      </c>
      <c r="L70" s="107"/>
    </row>
    <row r="71" spans="2:12" s="8" customFormat="1" ht="24.95" customHeight="1" x14ac:dyDescent="0.2">
      <c r="B71" s="103"/>
      <c r="D71" s="104" t="s">
        <v>133</v>
      </c>
      <c r="E71" s="105"/>
      <c r="F71" s="105"/>
      <c r="G71" s="105"/>
      <c r="H71" s="105"/>
      <c r="I71" s="105"/>
      <c r="J71" s="106">
        <f>J287</f>
        <v>0</v>
      </c>
      <c r="L71" s="103"/>
    </row>
    <row r="72" spans="2:12" s="9" customFormat="1" ht="19.899999999999999" customHeight="1" x14ac:dyDescent="0.2">
      <c r="B72" s="107"/>
      <c r="D72" s="108" t="s">
        <v>134</v>
      </c>
      <c r="E72" s="109"/>
      <c r="F72" s="109"/>
      <c r="G72" s="109"/>
      <c r="H72" s="109"/>
      <c r="I72" s="109"/>
      <c r="J72" s="110">
        <f>J288</f>
        <v>0</v>
      </c>
      <c r="L72" s="107"/>
    </row>
    <row r="73" spans="2:12" s="9" customFormat="1" ht="19.899999999999999" customHeight="1" x14ac:dyDescent="0.2">
      <c r="B73" s="107"/>
      <c r="D73" s="108" t="s">
        <v>135</v>
      </c>
      <c r="E73" s="109"/>
      <c r="F73" s="109"/>
      <c r="G73" s="109"/>
      <c r="H73" s="109"/>
      <c r="I73" s="109"/>
      <c r="J73" s="110">
        <f>J296</f>
        <v>0</v>
      </c>
      <c r="L73" s="107"/>
    </row>
    <row r="74" spans="2:12" s="9" customFormat="1" ht="19.899999999999999" customHeight="1" x14ac:dyDescent="0.2">
      <c r="B74" s="107"/>
      <c r="D74" s="108" t="s">
        <v>136</v>
      </c>
      <c r="E74" s="109"/>
      <c r="F74" s="109"/>
      <c r="G74" s="109"/>
      <c r="H74" s="109"/>
      <c r="I74" s="109"/>
      <c r="J74" s="110">
        <f>J304</f>
        <v>0</v>
      </c>
      <c r="L74" s="107"/>
    </row>
    <row r="75" spans="2:12" s="1" customFormat="1" ht="21.75" customHeight="1" x14ac:dyDescent="0.2">
      <c r="B75" s="32"/>
      <c r="L75" s="32"/>
    </row>
    <row r="76" spans="2:12" s="1" customFormat="1" ht="6.95" customHeight="1" x14ac:dyDescent="0.2"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32"/>
    </row>
    <row r="80" spans="2:12" s="1" customFormat="1" ht="6.95" customHeight="1" x14ac:dyDescent="0.2"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32"/>
    </row>
    <row r="81" spans="2:63" s="1" customFormat="1" ht="24.95" customHeight="1" x14ac:dyDescent="0.2">
      <c r="B81" s="32"/>
      <c r="C81" s="21" t="s">
        <v>137</v>
      </c>
      <c r="L81" s="32"/>
    </row>
    <row r="82" spans="2:63" s="1" customFormat="1" ht="6.95" customHeight="1" x14ac:dyDescent="0.2">
      <c r="B82" s="32"/>
      <c r="L82" s="32"/>
    </row>
    <row r="83" spans="2:63" s="1" customFormat="1" ht="12" customHeight="1" x14ac:dyDescent="0.2">
      <c r="B83" s="32"/>
      <c r="C83" s="27" t="s">
        <v>16</v>
      </c>
      <c r="L83" s="32"/>
    </row>
    <row r="84" spans="2:63" s="1" customFormat="1" ht="16.5" customHeight="1" x14ac:dyDescent="0.2">
      <c r="B84" s="32"/>
      <c r="E84" s="314" t="str">
        <f>E7</f>
        <v>Polopodzemní kontejnery Kamenná - V. etapa</v>
      </c>
      <c r="F84" s="315"/>
      <c r="G84" s="315"/>
      <c r="H84" s="315"/>
      <c r="L84" s="32"/>
    </row>
    <row r="85" spans="2:63" ht="12" customHeight="1" x14ac:dyDescent="0.2">
      <c r="B85" s="20"/>
      <c r="C85" s="27" t="s">
        <v>118</v>
      </c>
      <c r="L85" s="20"/>
    </row>
    <row r="86" spans="2:63" s="1" customFormat="1" ht="16.5" customHeight="1" x14ac:dyDescent="0.2">
      <c r="B86" s="32"/>
      <c r="E86" s="314" t="s">
        <v>119</v>
      </c>
      <c r="F86" s="313"/>
      <c r="G86" s="313"/>
      <c r="H86" s="313"/>
      <c r="L86" s="32"/>
    </row>
    <row r="87" spans="2:63" s="1" customFormat="1" ht="12" customHeight="1" x14ac:dyDescent="0.2">
      <c r="B87" s="32"/>
      <c r="C87" s="27" t="s">
        <v>120</v>
      </c>
      <c r="L87" s="32"/>
    </row>
    <row r="88" spans="2:63" s="1" customFormat="1" ht="16.5" customHeight="1" x14ac:dyDescent="0.2">
      <c r="B88" s="32"/>
      <c r="E88" s="306" t="str">
        <f>E11</f>
        <v>SO 1.8 - Lokalita 9</v>
      </c>
      <c r="F88" s="313"/>
      <c r="G88" s="313"/>
      <c r="H88" s="313"/>
      <c r="L88" s="32"/>
    </row>
    <row r="89" spans="2:63" s="1" customFormat="1" ht="6.95" customHeight="1" x14ac:dyDescent="0.2">
      <c r="B89" s="32"/>
      <c r="L89" s="32"/>
    </row>
    <row r="90" spans="2:63" s="1" customFormat="1" ht="12" customHeight="1" x14ac:dyDescent="0.2">
      <c r="B90" s="32"/>
      <c r="C90" s="27" t="s">
        <v>21</v>
      </c>
      <c r="F90" s="25" t="str">
        <f>F14</f>
        <v>Chomutov</v>
      </c>
      <c r="I90" s="27" t="s">
        <v>23</v>
      </c>
      <c r="J90" s="49" t="str">
        <f>IF(J14="","",J14)</f>
        <v>20. 10. 2025</v>
      </c>
      <c r="L90" s="32"/>
    </row>
    <row r="91" spans="2:63" s="1" customFormat="1" ht="6.95" customHeight="1" x14ac:dyDescent="0.2">
      <c r="B91" s="32"/>
      <c r="L91" s="32"/>
    </row>
    <row r="92" spans="2:63" s="1" customFormat="1" ht="15.2" customHeight="1" x14ac:dyDescent="0.2">
      <c r="B92" s="32"/>
      <c r="C92" s="27" t="s">
        <v>25</v>
      </c>
      <c r="F92" s="25" t="str">
        <f>E17</f>
        <v>Statutární město Chomutov</v>
      </c>
      <c r="I92" s="27" t="s">
        <v>31</v>
      </c>
      <c r="J92" s="30" t="str">
        <f>E23</f>
        <v>KAP Atelier s.r.o.</v>
      </c>
      <c r="L92" s="32"/>
    </row>
    <row r="93" spans="2:63" s="1" customFormat="1" ht="15.2" customHeight="1" x14ac:dyDescent="0.2">
      <c r="B93" s="32"/>
      <c r="C93" s="27" t="s">
        <v>29</v>
      </c>
      <c r="F93" s="25" t="str">
        <f>IF(E20="","",E20)</f>
        <v>Vyplň údaj</v>
      </c>
      <c r="I93" s="27" t="s">
        <v>34</v>
      </c>
      <c r="J93" s="30" t="str">
        <f>E26</f>
        <v>NOKU s.r.o.</v>
      </c>
      <c r="L93" s="32"/>
    </row>
    <row r="94" spans="2:63" s="1" customFormat="1" ht="10.35" customHeight="1" x14ac:dyDescent="0.2">
      <c r="B94" s="32"/>
      <c r="L94" s="32"/>
    </row>
    <row r="95" spans="2:63" s="10" customFormat="1" ht="29.25" customHeight="1" x14ac:dyDescent="0.2">
      <c r="B95" s="111"/>
      <c r="C95" s="112" t="s">
        <v>138</v>
      </c>
      <c r="D95" s="113" t="s">
        <v>57</v>
      </c>
      <c r="E95" s="113" t="s">
        <v>53</v>
      </c>
      <c r="F95" s="113" t="s">
        <v>54</v>
      </c>
      <c r="G95" s="113" t="s">
        <v>139</v>
      </c>
      <c r="H95" s="113" t="s">
        <v>140</v>
      </c>
      <c r="I95" s="113" t="s">
        <v>141</v>
      </c>
      <c r="J95" s="113" t="s">
        <v>124</v>
      </c>
      <c r="K95" s="114" t="s">
        <v>142</v>
      </c>
      <c r="L95" s="111"/>
      <c r="M95" s="56" t="s">
        <v>19</v>
      </c>
      <c r="N95" s="57" t="s">
        <v>42</v>
      </c>
      <c r="O95" s="57" t="s">
        <v>143</v>
      </c>
      <c r="P95" s="57" t="s">
        <v>144</v>
      </c>
      <c r="Q95" s="57" t="s">
        <v>145</v>
      </c>
      <c r="R95" s="57" t="s">
        <v>146</v>
      </c>
      <c r="S95" s="57" t="s">
        <v>147</v>
      </c>
      <c r="T95" s="58" t="s">
        <v>148</v>
      </c>
    </row>
    <row r="96" spans="2:63" s="1" customFormat="1" ht="22.9" customHeight="1" x14ac:dyDescent="0.25">
      <c r="B96" s="32"/>
      <c r="C96" s="61" t="s">
        <v>149</v>
      </c>
      <c r="J96" s="115">
        <f>BK96</f>
        <v>60000</v>
      </c>
      <c r="L96" s="32"/>
      <c r="M96" s="59"/>
      <c r="N96" s="50"/>
      <c r="O96" s="50"/>
      <c r="P96" s="116">
        <f>P97+P287</f>
        <v>0</v>
      </c>
      <c r="Q96" s="50"/>
      <c r="R96" s="116">
        <f>R97+R287</f>
        <v>61.288097429999993</v>
      </c>
      <c r="S96" s="50"/>
      <c r="T96" s="117">
        <f>T97+T287</f>
        <v>4.8492999999999995</v>
      </c>
      <c r="AT96" s="17" t="s">
        <v>71</v>
      </c>
      <c r="AU96" s="17" t="s">
        <v>125</v>
      </c>
      <c r="BK96" s="118">
        <f>BK97+BK287</f>
        <v>60000</v>
      </c>
    </row>
    <row r="97" spans="2:65" s="11" customFormat="1" ht="25.9" customHeight="1" x14ac:dyDescent="0.2">
      <c r="B97" s="119"/>
      <c r="D97" s="120" t="s">
        <v>71</v>
      </c>
      <c r="E97" s="121" t="s">
        <v>150</v>
      </c>
      <c r="F97" s="121" t="s">
        <v>151</v>
      </c>
      <c r="I97" s="122"/>
      <c r="J97" s="123">
        <f>BK97</f>
        <v>60000</v>
      </c>
      <c r="L97" s="119"/>
      <c r="M97" s="124"/>
      <c r="P97" s="125">
        <f>P98+P179+P189+P227+P271+P284</f>
        <v>0</v>
      </c>
      <c r="R97" s="125">
        <f>R98+R179+R189+R227+R271+R284</f>
        <v>61.288097429999993</v>
      </c>
      <c r="T97" s="126">
        <f>T98+T179+T189+T227+T271+T284</f>
        <v>4.8492999999999995</v>
      </c>
      <c r="AR97" s="120" t="s">
        <v>79</v>
      </c>
      <c r="AT97" s="127" t="s">
        <v>71</v>
      </c>
      <c r="AU97" s="127" t="s">
        <v>72</v>
      </c>
      <c r="AY97" s="120" t="s">
        <v>152</v>
      </c>
      <c r="BK97" s="128">
        <f>BK98+BK179+BK189+BK227+BK271+BK284</f>
        <v>60000</v>
      </c>
    </row>
    <row r="98" spans="2:65" s="11" customFormat="1" ht="22.9" customHeight="1" x14ac:dyDescent="0.2">
      <c r="B98" s="119"/>
      <c r="D98" s="120" t="s">
        <v>71</v>
      </c>
      <c r="E98" s="129" t="s">
        <v>79</v>
      </c>
      <c r="F98" s="129" t="s">
        <v>153</v>
      </c>
      <c r="I98" s="122"/>
      <c r="J98" s="130">
        <f>BK98</f>
        <v>0</v>
      </c>
      <c r="L98" s="119"/>
      <c r="M98" s="124"/>
      <c r="P98" s="125">
        <f>SUM(P99:P178)</f>
        <v>0</v>
      </c>
      <c r="R98" s="125">
        <f>SUM(R99:R178)</f>
        <v>42.800190000000001</v>
      </c>
      <c r="T98" s="126">
        <f>SUM(T99:T178)</f>
        <v>4.8492999999999995</v>
      </c>
      <c r="AR98" s="120" t="s">
        <v>79</v>
      </c>
      <c r="AT98" s="127" t="s">
        <v>71</v>
      </c>
      <c r="AU98" s="127" t="s">
        <v>79</v>
      </c>
      <c r="AY98" s="120" t="s">
        <v>152</v>
      </c>
      <c r="BK98" s="128">
        <f>SUM(BK99:BK178)</f>
        <v>0</v>
      </c>
    </row>
    <row r="99" spans="2:65" s="1" customFormat="1" ht="24.2" customHeight="1" x14ac:dyDescent="0.2">
      <c r="B99" s="32"/>
      <c r="C99" s="131" t="s">
        <v>79</v>
      </c>
      <c r="D99" s="131" t="s">
        <v>154</v>
      </c>
      <c r="E99" s="132" t="s">
        <v>171</v>
      </c>
      <c r="F99" s="133" t="s">
        <v>172</v>
      </c>
      <c r="G99" s="134" t="s">
        <v>157</v>
      </c>
      <c r="H99" s="135">
        <v>5.55</v>
      </c>
      <c r="I99" s="136"/>
      <c r="J99" s="137">
        <f>ROUND(I99*H99,2)</f>
        <v>0</v>
      </c>
      <c r="K99" s="133" t="s">
        <v>158</v>
      </c>
      <c r="L99" s="32"/>
      <c r="M99" s="138" t="s">
        <v>19</v>
      </c>
      <c r="N99" s="139" t="s">
        <v>43</v>
      </c>
      <c r="P99" s="140">
        <f>O99*H99</f>
        <v>0</v>
      </c>
      <c r="Q99" s="140">
        <v>0</v>
      </c>
      <c r="R99" s="140">
        <f>Q99*H99</f>
        <v>0</v>
      </c>
      <c r="S99" s="140">
        <v>0.316</v>
      </c>
      <c r="T99" s="141">
        <f>S99*H99</f>
        <v>1.7538</v>
      </c>
      <c r="AR99" s="142" t="s">
        <v>159</v>
      </c>
      <c r="AT99" s="142" t="s">
        <v>154</v>
      </c>
      <c r="AU99" s="142" t="s">
        <v>81</v>
      </c>
      <c r="AY99" s="17" t="s">
        <v>152</v>
      </c>
      <c r="BE99" s="143">
        <f>IF(N99="základní",J99,0)</f>
        <v>0</v>
      </c>
      <c r="BF99" s="143">
        <f>IF(N99="snížená",J99,0)</f>
        <v>0</v>
      </c>
      <c r="BG99" s="143">
        <f>IF(N99="zákl. přenesená",J99,0)</f>
        <v>0</v>
      </c>
      <c r="BH99" s="143">
        <f>IF(N99="sníž. přenesená",J99,0)</f>
        <v>0</v>
      </c>
      <c r="BI99" s="143">
        <f>IF(N99="nulová",J99,0)</f>
        <v>0</v>
      </c>
      <c r="BJ99" s="17" t="s">
        <v>79</v>
      </c>
      <c r="BK99" s="143">
        <f>ROUND(I99*H99,2)</f>
        <v>0</v>
      </c>
      <c r="BL99" s="17" t="s">
        <v>159</v>
      </c>
      <c r="BM99" s="142" t="s">
        <v>521</v>
      </c>
    </row>
    <row r="100" spans="2:65" s="1" customFormat="1" x14ac:dyDescent="0.2">
      <c r="B100" s="32"/>
      <c r="D100" s="144" t="s">
        <v>161</v>
      </c>
      <c r="F100" s="145" t="s">
        <v>174</v>
      </c>
      <c r="I100" s="146"/>
      <c r="L100" s="32"/>
      <c r="M100" s="147"/>
      <c r="T100" s="53"/>
      <c r="AT100" s="17" t="s">
        <v>161</v>
      </c>
      <c r="AU100" s="17" t="s">
        <v>81</v>
      </c>
    </row>
    <row r="101" spans="2:65" s="12" customFormat="1" x14ac:dyDescent="0.2">
      <c r="B101" s="148"/>
      <c r="D101" s="149" t="s">
        <v>163</v>
      </c>
      <c r="E101" s="150" t="s">
        <v>19</v>
      </c>
      <c r="F101" s="151" t="s">
        <v>175</v>
      </c>
      <c r="H101" s="150" t="s">
        <v>19</v>
      </c>
      <c r="I101" s="152"/>
      <c r="L101" s="148"/>
      <c r="M101" s="153"/>
      <c r="T101" s="154"/>
      <c r="AT101" s="150" t="s">
        <v>163</v>
      </c>
      <c r="AU101" s="150" t="s">
        <v>81</v>
      </c>
      <c r="AV101" s="12" t="s">
        <v>79</v>
      </c>
      <c r="AW101" s="12" t="s">
        <v>33</v>
      </c>
      <c r="AX101" s="12" t="s">
        <v>72</v>
      </c>
      <c r="AY101" s="150" t="s">
        <v>152</v>
      </c>
    </row>
    <row r="102" spans="2:65" s="13" customFormat="1" x14ac:dyDescent="0.2">
      <c r="B102" s="155"/>
      <c r="D102" s="149" t="s">
        <v>163</v>
      </c>
      <c r="E102" s="156" t="s">
        <v>19</v>
      </c>
      <c r="F102" s="157" t="s">
        <v>1029</v>
      </c>
      <c r="H102" s="158">
        <v>5.55</v>
      </c>
      <c r="I102" s="159"/>
      <c r="L102" s="155"/>
      <c r="M102" s="160"/>
      <c r="T102" s="161"/>
      <c r="AT102" s="156" t="s">
        <v>163</v>
      </c>
      <c r="AU102" s="156" t="s">
        <v>81</v>
      </c>
      <c r="AV102" s="13" t="s">
        <v>81</v>
      </c>
      <c r="AW102" s="13" t="s">
        <v>33</v>
      </c>
      <c r="AX102" s="13" t="s">
        <v>79</v>
      </c>
      <c r="AY102" s="156" t="s">
        <v>152</v>
      </c>
    </row>
    <row r="103" spans="2:65" s="1" customFormat="1" ht="24.2" customHeight="1" x14ac:dyDescent="0.2">
      <c r="B103" s="32"/>
      <c r="C103" s="131" t="s">
        <v>81</v>
      </c>
      <c r="D103" s="131" t="s">
        <v>154</v>
      </c>
      <c r="E103" s="132" t="s">
        <v>177</v>
      </c>
      <c r="F103" s="133" t="s">
        <v>178</v>
      </c>
      <c r="G103" s="134" t="s">
        <v>179</v>
      </c>
      <c r="H103" s="135">
        <v>15.1</v>
      </c>
      <c r="I103" s="136"/>
      <c r="J103" s="137">
        <f>ROUND(I103*H103,2)</f>
        <v>0</v>
      </c>
      <c r="K103" s="133" t="s">
        <v>158</v>
      </c>
      <c r="L103" s="32"/>
      <c r="M103" s="138" t="s">
        <v>19</v>
      </c>
      <c r="N103" s="139" t="s">
        <v>43</v>
      </c>
      <c r="P103" s="140">
        <f>O103*H103</f>
        <v>0</v>
      </c>
      <c r="Q103" s="140">
        <v>0</v>
      </c>
      <c r="R103" s="140">
        <f>Q103*H103</f>
        <v>0</v>
      </c>
      <c r="S103" s="140">
        <v>0.20499999999999999</v>
      </c>
      <c r="T103" s="141">
        <f>S103*H103</f>
        <v>3.0954999999999999</v>
      </c>
      <c r="AR103" s="142" t="s">
        <v>159</v>
      </c>
      <c r="AT103" s="142" t="s">
        <v>154</v>
      </c>
      <c r="AU103" s="142" t="s">
        <v>81</v>
      </c>
      <c r="AY103" s="17" t="s">
        <v>152</v>
      </c>
      <c r="BE103" s="143">
        <f>IF(N103="základní",J103,0)</f>
        <v>0</v>
      </c>
      <c r="BF103" s="143">
        <f>IF(N103="snížená",J103,0)</f>
        <v>0</v>
      </c>
      <c r="BG103" s="143">
        <f>IF(N103="zákl. přenesená",J103,0)</f>
        <v>0</v>
      </c>
      <c r="BH103" s="143">
        <f>IF(N103="sníž. přenesená",J103,0)</f>
        <v>0</v>
      </c>
      <c r="BI103" s="143">
        <f>IF(N103="nulová",J103,0)</f>
        <v>0</v>
      </c>
      <c r="BJ103" s="17" t="s">
        <v>79</v>
      </c>
      <c r="BK103" s="143">
        <f>ROUND(I103*H103,2)</f>
        <v>0</v>
      </c>
      <c r="BL103" s="17" t="s">
        <v>159</v>
      </c>
      <c r="BM103" s="142" t="s">
        <v>523</v>
      </c>
    </row>
    <row r="104" spans="2:65" s="1" customFormat="1" x14ac:dyDescent="0.2">
      <c r="B104" s="32"/>
      <c r="D104" s="144" t="s">
        <v>161</v>
      </c>
      <c r="F104" s="145" t="s">
        <v>181</v>
      </c>
      <c r="I104" s="146"/>
      <c r="L104" s="32"/>
      <c r="M104" s="147"/>
      <c r="T104" s="53"/>
      <c r="AT104" s="17" t="s">
        <v>161</v>
      </c>
      <c r="AU104" s="17" t="s">
        <v>81</v>
      </c>
    </row>
    <row r="105" spans="2:65" s="13" customFormat="1" x14ac:dyDescent="0.2">
      <c r="B105" s="155"/>
      <c r="D105" s="149" t="s">
        <v>163</v>
      </c>
      <c r="E105" s="156" t="s">
        <v>19</v>
      </c>
      <c r="F105" s="157" t="s">
        <v>1030</v>
      </c>
      <c r="H105" s="158">
        <v>15.1</v>
      </c>
      <c r="I105" s="159"/>
      <c r="L105" s="155"/>
      <c r="M105" s="160"/>
      <c r="T105" s="161"/>
      <c r="AT105" s="156" t="s">
        <v>163</v>
      </c>
      <c r="AU105" s="156" t="s">
        <v>81</v>
      </c>
      <c r="AV105" s="13" t="s">
        <v>81</v>
      </c>
      <c r="AW105" s="13" t="s">
        <v>33</v>
      </c>
      <c r="AX105" s="13" t="s">
        <v>79</v>
      </c>
      <c r="AY105" s="156" t="s">
        <v>152</v>
      </c>
    </row>
    <row r="106" spans="2:65" s="1" customFormat="1" ht="16.5" customHeight="1" x14ac:dyDescent="0.2">
      <c r="B106" s="32"/>
      <c r="C106" s="131" t="s">
        <v>170</v>
      </c>
      <c r="D106" s="131" t="s">
        <v>154</v>
      </c>
      <c r="E106" s="132" t="s">
        <v>525</v>
      </c>
      <c r="F106" s="133" t="s">
        <v>526</v>
      </c>
      <c r="G106" s="134" t="s">
        <v>157</v>
      </c>
      <c r="H106" s="135">
        <v>35</v>
      </c>
      <c r="I106" s="136"/>
      <c r="J106" s="137">
        <f>ROUND(I106*H106,2)</f>
        <v>0</v>
      </c>
      <c r="K106" s="133" t="s">
        <v>158</v>
      </c>
      <c r="L106" s="32"/>
      <c r="M106" s="138" t="s">
        <v>19</v>
      </c>
      <c r="N106" s="139" t="s">
        <v>43</v>
      </c>
      <c r="P106" s="140">
        <f>O106*H106</f>
        <v>0</v>
      </c>
      <c r="Q106" s="140">
        <v>0</v>
      </c>
      <c r="R106" s="140">
        <f>Q106*H106</f>
        <v>0</v>
      </c>
      <c r="S106" s="140">
        <v>0</v>
      </c>
      <c r="T106" s="141">
        <f>S106*H106</f>
        <v>0</v>
      </c>
      <c r="AR106" s="142" t="s">
        <v>159</v>
      </c>
      <c r="AT106" s="142" t="s">
        <v>154</v>
      </c>
      <c r="AU106" s="142" t="s">
        <v>81</v>
      </c>
      <c r="AY106" s="17" t="s">
        <v>152</v>
      </c>
      <c r="BE106" s="143">
        <f>IF(N106="základní",J106,0)</f>
        <v>0</v>
      </c>
      <c r="BF106" s="143">
        <f>IF(N106="snížená",J106,0)</f>
        <v>0</v>
      </c>
      <c r="BG106" s="143">
        <f>IF(N106="zákl. přenesená",J106,0)</f>
        <v>0</v>
      </c>
      <c r="BH106" s="143">
        <f>IF(N106="sníž. přenesená",J106,0)</f>
        <v>0</v>
      </c>
      <c r="BI106" s="143">
        <f>IF(N106="nulová",J106,0)</f>
        <v>0</v>
      </c>
      <c r="BJ106" s="17" t="s">
        <v>79</v>
      </c>
      <c r="BK106" s="143">
        <f>ROUND(I106*H106,2)</f>
        <v>0</v>
      </c>
      <c r="BL106" s="17" t="s">
        <v>159</v>
      </c>
      <c r="BM106" s="142" t="s">
        <v>527</v>
      </c>
    </row>
    <row r="107" spans="2:65" s="1" customFormat="1" x14ac:dyDescent="0.2">
      <c r="B107" s="32"/>
      <c r="D107" s="144" t="s">
        <v>161</v>
      </c>
      <c r="F107" s="145" t="s">
        <v>528</v>
      </c>
      <c r="I107" s="146"/>
      <c r="L107" s="32"/>
      <c r="M107" s="147"/>
      <c r="T107" s="53"/>
      <c r="AT107" s="17" t="s">
        <v>161</v>
      </c>
      <c r="AU107" s="17" t="s">
        <v>81</v>
      </c>
    </row>
    <row r="108" spans="2:65" s="13" customFormat="1" x14ac:dyDescent="0.2">
      <c r="B108" s="155"/>
      <c r="D108" s="149" t="s">
        <v>163</v>
      </c>
      <c r="E108" s="156" t="s">
        <v>19</v>
      </c>
      <c r="F108" s="157" t="s">
        <v>1031</v>
      </c>
      <c r="H108" s="158">
        <v>35</v>
      </c>
      <c r="I108" s="159"/>
      <c r="L108" s="155"/>
      <c r="M108" s="160"/>
      <c r="T108" s="161"/>
      <c r="AT108" s="156" t="s">
        <v>163</v>
      </c>
      <c r="AU108" s="156" t="s">
        <v>81</v>
      </c>
      <c r="AV108" s="13" t="s">
        <v>81</v>
      </c>
      <c r="AW108" s="13" t="s">
        <v>33</v>
      </c>
      <c r="AX108" s="13" t="s">
        <v>79</v>
      </c>
      <c r="AY108" s="156" t="s">
        <v>152</v>
      </c>
    </row>
    <row r="109" spans="2:65" s="1" customFormat="1" ht="16.5" customHeight="1" x14ac:dyDescent="0.2">
      <c r="B109" s="32"/>
      <c r="C109" s="131" t="s">
        <v>159</v>
      </c>
      <c r="D109" s="131" t="s">
        <v>154</v>
      </c>
      <c r="E109" s="132" t="s">
        <v>184</v>
      </c>
      <c r="F109" s="133" t="s">
        <v>185</v>
      </c>
      <c r="G109" s="134" t="s">
        <v>186</v>
      </c>
      <c r="H109" s="135">
        <v>14.21</v>
      </c>
      <c r="I109" s="136"/>
      <c r="J109" s="137">
        <f>ROUND(I109*H109,2)</f>
        <v>0</v>
      </c>
      <c r="K109" s="133" t="s">
        <v>158</v>
      </c>
      <c r="L109" s="32"/>
      <c r="M109" s="138" t="s">
        <v>19</v>
      </c>
      <c r="N109" s="139" t="s">
        <v>43</v>
      </c>
      <c r="P109" s="140">
        <f>O109*H109</f>
        <v>0</v>
      </c>
      <c r="Q109" s="140">
        <v>0</v>
      </c>
      <c r="R109" s="140">
        <f>Q109*H109</f>
        <v>0</v>
      </c>
      <c r="S109" s="140">
        <v>0</v>
      </c>
      <c r="T109" s="141">
        <f>S109*H109</f>
        <v>0</v>
      </c>
      <c r="AR109" s="142" t="s">
        <v>159</v>
      </c>
      <c r="AT109" s="142" t="s">
        <v>154</v>
      </c>
      <c r="AU109" s="142" t="s">
        <v>81</v>
      </c>
      <c r="AY109" s="17" t="s">
        <v>152</v>
      </c>
      <c r="BE109" s="143">
        <f>IF(N109="základní",J109,0)</f>
        <v>0</v>
      </c>
      <c r="BF109" s="143">
        <f>IF(N109="snížená",J109,0)</f>
        <v>0</v>
      </c>
      <c r="BG109" s="143">
        <f>IF(N109="zákl. přenesená",J109,0)</f>
        <v>0</v>
      </c>
      <c r="BH109" s="143">
        <f>IF(N109="sníž. přenesená",J109,0)</f>
        <v>0</v>
      </c>
      <c r="BI109" s="143">
        <f>IF(N109="nulová",J109,0)</f>
        <v>0</v>
      </c>
      <c r="BJ109" s="17" t="s">
        <v>79</v>
      </c>
      <c r="BK109" s="143">
        <f>ROUND(I109*H109,2)</f>
        <v>0</v>
      </c>
      <c r="BL109" s="17" t="s">
        <v>159</v>
      </c>
      <c r="BM109" s="142" t="s">
        <v>532</v>
      </c>
    </row>
    <row r="110" spans="2:65" s="1" customFormat="1" x14ac:dyDescent="0.2">
      <c r="B110" s="32"/>
      <c r="D110" s="144" t="s">
        <v>161</v>
      </c>
      <c r="F110" s="145" t="s">
        <v>188</v>
      </c>
      <c r="I110" s="146"/>
      <c r="L110" s="32"/>
      <c r="M110" s="147"/>
      <c r="T110" s="53"/>
      <c r="AT110" s="17" t="s">
        <v>161</v>
      </c>
      <c r="AU110" s="17" t="s">
        <v>81</v>
      </c>
    </row>
    <row r="111" spans="2:65" s="12" customFormat="1" x14ac:dyDescent="0.2">
      <c r="B111" s="148"/>
      <c r="D111" s="149" t="s">
        <v>163</v>
      </c>
      <c r="E111" s="150" t="s">
        <v>19</v>
      </c>
      <c r="F111" s="151" t="s">
        <v>534</v>
      </c>
      <c r="H111" s="150" t="s">
        <v>19</v>
      </c>
      <c r="I111" s="152"/>
      <c r="L111" s="148"/>
      <c r="M111" s="153"/>
      <c r="T111" s="154"/>
      <c r="AT111" s="150" t="s">
        <v>163</v>
      </c>
      <c r="AU111" s="150" t="s">
        <v>81</v>
      </c>
      <c r="AV111" s="12" t="s">
        <v>79</v>
      </c>
      <c r="AW111" s="12" t="s">
        <v>33</v>
      </c>
      <c r="AX111" s="12" t="s">
        <v>72</v>
      </c>
      <c r="AY111" s="150" t="s">
        <v>152</v>
      </c>
    </row>
    <row r="112" spans="2:65" s="13" customFormat="1" x14ac:dyDescent="0.2">
      <c r="B112" s="155"/>
      <c r="D112" s="149" t="s">
        <v>163</v>
      </c>
      <c r="E112" s="156" t="s">
        <v>19</v>
      </c>
      <c r="F112" s="157" t="s">
        <v>1032</v>
      </c>
      <c r="H112" s="158">
        <v>1.1100000000000001</v>
      </c>
      <c r="I112" s="159"/>
      <c r="L112" s="155"/>
      <c r="M112" s="160"/>
      <c r="T112" s="161"/>
      <c r="AT112" s="156" t="s">
        <v>163</v>
      </c>
      <c r="AU112" s="156" t="s">
        <v>81</v>
      </c>
      <c r="AV112" s="13" t="s">
        <v>81</v>
      </c>
      <c r="AW112" s="13" t="s">
        <v>33</v>
      </c>
      <c r="AX112" s="13" t="s">
        <v>72</v>
      </c>
      <c r="AY112" s="156" t="s">
        <v>152</v>
      </c>
    </row>
    <row r="113" spans="2:65" s="12" customFormat="1" x14ac:dyDescent="0.2">
      <c r="B113" s="148"/>
      <c r="D113" s="149" t="s">
        <v>163</v>
      </c>
      <c r="E113" s="150" t="s">
        <v>19</v>
      </c>
      <c r="F113" s="151" t="s">
        <v>189</v>
      </c>
      <c r="H113" s="150" t="s">
        <v>19</v>
      </c>
      <c r="I113" s="152"/>
      <c r="L113" s="148"/>
      <c r="M113" s="153"/>
      <c r="T113" s="154"/>
      <c r="AT113" s="150" t="s">
        <v>163</v>
      </c>
      <c r="AU113" s="150" t="s">
        <v>81</v>
      </c>
      <c r="AV113" s="12" t="s">
        <v>79</v>
      </c>
      <c r="AW113" s="12" t="s">
        <v>33</v>
      </c>
      <c r="AX113" s="12" t="s">
        <v>72</v>
      </c>
      <c r="AY113" s="150" t="s">
        <v>152</v>
      </c>
    </row>
    <row r="114" spans="2:65" s="13" customFormat="1" x14ac:dyDescent="0.2">
      <c r="B114" s="155"/>
      <c r="D114" s="149" t="s">
        <v>163</v>
      </c>
      <c r="E114" s="156" t="s">
        <v>19</v>
      </c>
      <c r="F114" s="157" t="s">
        <v>1033</v>
      </c>
      <c r="H114" s="158">
        <v>1.2</v>
      </c>
      <c r="I114" s="159"/>
      <c r="L114" s="155"/>
      <c r="M114" s="160"/>
      <c r="T114" s="161"/>
      <c r="AT114" s="156" t="s">
        <v>163</v>
      </c>
      <c r="AU114" s="156" t="s">
        <v>81</v>
      </c>
      <c r="AV114" s="13" t="s">
        <v>81</v>
      </c>
      <c r="AW114" s="13" t="s">
        <v>33</v>
      </c>
      <c r="AX114" s="13" t="s">
        <v>72</v>
      </c>
      <c r="AY114" s="156" t="s">
        <v>152</v>
      </c>
    </row>
    <row r="115" spans="2:65" s="12" customFormat="1" x14ac:dyDescent="0.2">
      <c r="B115" s="148"/>
      <c r="D115" s="149" t="s">
        <v>163</v>
      </c>
      <c r="E115" s="150" t="s">
        <v>19</v>
      </c>
      <c r="F115" s="151" t="s">
        <v>191</v>
      </c>
      <c r="H115" s="150" t="s">
        <v>19</v>
      </c>
      <c r="I115" s="152"/>
      <c r="L115" s="148"/>
      <c r="M115" s="153"/>
      <c r="T115" s="154"/>
      <c r="AT115" s="150" t="s">
        <v>163</v>
      </c>
      <c r="AU115" s="150" t="s">
        <v>81</v>
      </c>
      <c r="AV115" s="12" t="s">
        <v>79</v>
      </c>
      <c r="AW115" s="12" t="s">
        <v>33</v>
      </c>
      <c r="AX115" s="12" t="s">
        <v>72</v>
      </c>
      <c r="AY115" s="150" t="s">
        <v>152</v>
      </c>
    </row>
    <row r="116" spans="2:65" s="12" customFormat="1" x14ac:dyDescent="0.2">
      <c r="B116" s="148"/>
      <c r="D116" s="149" t="s">
        <v>163</v>
      </c>
      <c r="E116" s="150" t="s">
        <v>19</v>
      </c>
      <c r="F116" s="151" t="s">
        <v>192</v>
      </c>
      <c r="H116" s="150" t="s">
        <v>19</v>
      </c>
      <c r="I116" s="152"/>
      <c r="L116" s="148"/>
      <c r="M116" s="153"/>
      <c r="T116" s="154"/>
      <c r="AT116" s="150" t="s">
        <v>163</v>
      </c>
      <c r="AU116" s="150" t="s">
        <v>81</v>
      </c>
      <c r="AV116" s="12" t="s">
        <v>79</v>
      </c>
      <c r="AW116" s="12" t="s">
        <v>33</v>
      </c>
      <c r="AX116" s="12" t="s">
        <v>72</v>
      </c>
      <c r="AY116" s="150" t="s">
        <v>152</v>
      </c>
    </row>
    <row r="117" spans="2:65" s="13" customFormat="1" x14ac:dyDescent="0.2">
      <c r="B117" s="155"/>
      <c r="D117" s="149" t="s">
        <v>163</v>
      </c>
      <c r="E117" s="156" t="s">
        <v>19</v>
      </c>
      <c r="F117" s="157" t="s">
        <v>1034</v>
      </c>
      <c r="H117" s="158">
        <v>11.9</v>
      </c>
      <c r="I117" s="159"/>
      <c r="L117" s="155"/>
      <c r="M117" s="160"/>
      <c r="T117" s="161"/>
      <c r="AT117" s="156" t="s">
        <v>163</v>
      </c>
      <c r="AU117" s="156" t="s">
        <v>81</v>
      </c>
      <c r="AV117" s="13" t="s">
        <v>81</v>
      </c>
      <c r="AW117" s="13" t="s">
        <v>33</v>
      </c>
      <c r="AX117" s="13" t="s">
        <v>72</v>
      </c>
      <c r="AY117" s="156" t="s">
        <v>152</v>
      </c>
    </row>
    <row r="118" spans="2:65" s="14" customFormat="1" x14ac:dyDescent="0.2">
      <c r="B118" s="162"/>
      <c r="D118" s="149" t="s">
        <v>163</v>
      </c>
      <c r="E118" s="163" t="s">
        <v>19</v>
      </c>
      <c r="F118" s="164" t="s">
        <v>194</v>
      </c>
      <c r="H118" s="165">
        <v>14.21</v>
      </c>
      <c r="I118" s="166"/>
      <c r="L118" s="162"/>
      <c r="M118" s="167"/>
      <c r="T118" s="168"/>
      <c r="AT118" s="163" t="s">
        <v>163</v>
      </c>
      <c r="AU118" s="163" t="s">
        <v>81</v>
      </c>
      <c r="AV118" s="14" t="s">
        <v>159</v>
      </c>
      <c r="AW118" s="14" t="s">
        <v>33</v>
      </c>
      <c r="AX118" s="14" t="s">
        <v>79</v>
      </c>
      <c r="AY118" s="163" t="s">
        <v>152</v>
      </c>
    </row>
    <row r="119" spans="2:65" s="1" customFormat="1" ht="24.2" customHeight="1" x14ac:dyDescent="0.2">
      <c r="B119" s="32"/>
      <c r="C119" s="131" t="s">
        <v>183</v>
      </c>
      <c r="D119" s="131" t="s">
        <v>154</v>
      </c>
      <c r="E119" s="132" t="s">
        <v>538</v>
      </c>
      <c r="F119" s="133" t="s">
        <v>539</v>
      </c>
      <c r="G119" s="134" t="s">
        <v>186</v>
      </c>
      <c r="H119" s="135">
        <v>34.055999999999997</v>
      </c>
      <c r="I119" s="136"/>
      <c r="J119" s="137">
        <f>ROUND(I119*H119,2)</f>
        <v>0</v>
      </c>
      <c r="K119" s="133" t="s">
        <v>158</v>
      </c>
      <c r="L119" s="32"/>
      <c r="M119" s="138" t="s">
        <v>19</v>
      </c>
      <c r="N119" s="139" t="s">
        <v>43</v>
      </c>
      <c r="P119" s="140">
        <f>O119*H119</f>
        <v>0</v>
      </c>
      <c r="Q119" s="140">
        <v>0</v>
      </c>
      <c r="R119" s="140">
        <f>Q119*H119</f>
        <v>0</v>
      </c>
      <c r="S119" s="140">
        <v>0</v>
      </c>
      <c r="T119" s="141">
        <f>S119*H119</f>
        <v>0</v>
      </c>
      <c r="AR119" s="142" t="s">
        <v>159</v>
      </c>
      <c r="AT119" s="142" t="s">
        <v>154</v>
      </c>
      <c r="AU119" s="142" t="s">
        <v>81</v>
      </c>
      <c r="AY119" s="17" t="s">
        <v>152</v>
      </c>
      <c r="BE119" s="143">
        <f>IF(N119="základní",J119,0)</f>
        <v>0</v>
      </c>
      <c r="BF119" s="143">
        <f>IF(N119="snížená",J119,0)</f>
        <v>0</v>
      </c>
      <c r="BG119" s="143">
        <f>IF(N119="zákl. přenesená",J119,0)</f>
        <v>0</v>
      </c>
      <c r="BH119" s="143">
        <f>IF(N119="sníž. přenesená",J119,0)</f>
        <v>0</v>
      </c>
      <c r="BI119" s="143">
        <f>IF(N119="nulová",J119,0)</f>
        <v>0</v>
      </c>
      <c r="BJ119" s="17" t="s">
        <v>79</v>
      </c>
      <c r="BK119" s="143">
        <f>ROUND(I119*H119,2)</f>
        <v>0</v>
      </c>
      <c r="BL119" s="17" t="s">
        <v>159</v>
      </c>
      <c r="BM119" s="142" t="s">
        <v>540</v>
      </c>
    </row>
    <row r="120" spans="2:65" s="1" customFormat="1" x14ac:dyDescent="0.2">
      <c r="B120" s="32"/>
      <c r="D120" s="144" t="s">
        <v>161</v>
      </c>
      <c r="F120" s="145" t="s">
        <v>541</v>
      </c>
      <c r="I120" s="146"/>
      <c r="L120" s="32"/>
      <c r="M120" s="147"/>
      <c r="T120" s="53"/>
      <c r="AT120" s="17" t="s">
        <v>161</v>
      </c>
      <c r="AU120" s="17" t="s">
        <v>81</v>
      </c>
    </row>
    <row r="121" spans="2:65" s="12" customFormat="1" x14ac:dyDescent="0.2">
      <c r="B121" s="148"/>
      <c r="D121" s="149" t="s">
        <v>163</v>
      </c>
      <c r="E121" s="150" t="s">
        <v>19</v>
      </c>
      <c r="F121" s="151" t="s">
        <v>200</v>
      </c>
      <c r="H121" s="150" t="s">
        <v>19</v>
      </c>
      <c r="I121" s="152"/>
      <c r="L121" s="148"/>
      <c r="M121" s="153"/>
      <c r="T121" s="154"/>
      <c r="AT121" s="150" t="s">
        <v>163</v>
      </c>
      <c r="AU121" s="150" t="s">
        <v>81</v>
      </c>
      <c r="AV121" s="12" t="s">
        <v>79</v>
      </c>
      <c r="AW121" s="12" t="s">
        <v>33</v>
      </c>
      <c r="AX121" s="12" t="s">
        <v>72</v>
      </c>
      <c r="AY121" s="150" t="s">
        <v>152</v>
      </c>
    </row>
    <row r="122" spans="2:65" s="13" customFormat="1" x14ac:dyDescent="0.2">
      <c r="B122" s="155"/>
      <c r="D122" s="149" t="s">
        <v>163</v>
      </c>
      <c r="E122" s="156" t="s">
        <v>19</v>
      </c>
      <c r="F122" s="157" t="s">
        <v>1035</v>
      </c>
      <c r="H122" s="158">
        <v>34.055999999999997</v>
      </c>
      <c r="I122" s="159"/>
      <c r="L122" s="155"/>
      <c r="M122" s="160"/>
      <c r="T122" s="161"/>
      <c r="AT122" s="156" t="s">
        <v>163</v>
      </c>
      <c r="AU122" s="156" t="s">
        <v>81</v>
      </c>
      <c r="AV122" s="13" t="s">
        <v>81</v>
      </c>
      <c r="AW122" s="13" t="s">
        <v>33</v>
      </c>
      <c r="AX122" s="13" t="s">
        <v>79</v>
      </c>
      <c r="AY122" s="156" t="s">
        <v>152</v>
      </c>
    </row>
    <row r="123" spans="2:65" s="1" customFormat="1" ht="37.9" customHeight="1" x14ac:dyDescent="0.2">
      <c r="B123" s="32"/>
      <c r="C123" s="131" t="s">
        <v>195</v>
      </c>
      <c r="D123" s="131" t="s">
        <v>154</v>
      </c>
      <c r="E123" s="132" t="s">
        <v>203</v>
      </c>
      <c r="F123" s="133" t="s">
        <v>204</v>
      </c>
      <c r="G123" s="134" t="s">
        <v>186</v>
      </c>
      <c r="H123" s="135">
        <v>53.515999999999998</v>
      </c>
      <c r="I123" s="136"/>
      <c r="J123" s="137">
        <f>ROUND(I123*H123,2)</f>
        <v>0</v>
      </c>
      <c r="K123" s="133" t="s">
        <v>158</v>
      </c>
      <c r="L123" s="32"/>
      <c r="M123" s="138" t="s">
        <v>19</v>
      </c>
      <c r="N123" s="139" t="s">
        <v>43</v>
      </c>
      <c r="P123" s="140">
        <f>O123*H123</f>
        <v>0</v>
      </c>
      <c r="Q123" s="140">
        <v>0</v>
      </c>
      <c r="R123" s="140">
        <f>Q123*H123</f>
        <v>0</v>
      </c>
      <c r="S123" s="140">
        <v>0</v>
      </c>
      <c r="T123" s="141">
        <f>S123*H123</f>
        <v>0</v>
      </c>
      <c r="AR123" s="142" t="s">
        <v>159</v>
      </c>
      <c r="AT123" s="142" t="s">
        <v>154</v>
      </c>
      <c r="AU123" s="142" t="s">
        <v>81</v>
      </c>
      <c r="AY123" s="17" t="s">
        <v>152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7" t="s">
        <v>79</v>
      </c>
      <c r="BK123" s="143">
        <f>ROUND(I123*H123,2)</f>
        <v>0</v>
      </c>
      <c r="BL123" s="17" t="s">
        <v>159</v>
      </c>
      <c r="BM123" s="142" t="s">
        <v>543</v>
      </c>
    </row>
    <row r="124" spans="2:65" s="1" customFormat="1" x14ac:dyDescent="0.2">
      <c r="B124" s="32"/>
      <c r="D124" s="144" t="s">
        <v>161</v>
      </c>
      <c r="F124" s="145" t="s">
        <v>206</v>
      </c>
      <c r="I124" s="146"/>
      <c r="L124" s="32"/>
      <c r="M124" s="147"/>
      <c r="T124" s="53"/>
      <c r="AT124" s="17" t="s">
        <v>161</v>
      </c>
      <c r="AU124" s="17" t="s">
        <v>81</v>
      </c>
    </row>
    <row r="125" spans="2:65" s="13" customFormat="1" x14ac:dyDescent="0.2">
      <c r="B125" s="155"/>
      <c r="D125" s="149" t="s">
        <v>163</v>
      </c>
      <c r="E125" s="156" t="s">
        <v>19</v>
      </c>
      <c r="F125" s="157" t="s">
        <v>1036</v>
      </c>
      <c r="H125" s="158">
        <v>5.25</v>
      </c>
      <c r="I125" s="159"/>
      <c r="L125" s="155"/>
      <c r="M125" s="160"/>
      <c r="T125" s="161"/>
      <c r="AT125" s="156" t="s">
        <v>163</v>
      </c>
      <c r="AU125" s="156" t="s">
        <v>81</v>
      </c>
      <c r="AV125" s="13" t="s">
        <v>81</v>
      </c>
      <c r="AW125" s="13" t="s">
        <v>33</v>
      </c>
      <c r="AX125" s="13" t="s">
        <v>72</v>
      </c>
      <c r="AY125" s="156" t="s">
        <v>152</v>
      </c>
    </row>
    <row r="126" spans="2:65" s="13" customFormat="1" x14ac:dyDescent="0.2">
      <c r="B126" s="155"/>
      <c r="D126" s="149" t="s">
        <v>163</v>
      </c>
      <c r="E126" s="156" t="s">
        <v>19</v>
      </c>
      <c r="F126" s="157" t="s">
        <v>1037</v>
      </c>
      <c r="H126" s="158">
        <v>48.265999999999998</v>
      </c>
      <c r="I126" s="159"/>
      <c r="L126" s="155"/>
      <c r="M126" s="160"/>
      <c r="T126" s="161"/>
      <c r="AT126" s="156" t="s">
        <v>163</v>
      </c>
      <c r="AU126" s="156" t="s">
        <v>81</v>
      </c>
      <c r="AV126" s="13" t="s">
        <v>81</v>
      </c>
      <c r="AW126" s="13" t="s">
        <v>33</v>
      </c>
      <c r="AX126" s="13" t="s">
        <v>72</v>
      </c>
      <c r="AY126" s="156" t="s">
        <v>152</v>
      </c>
    </row>
    <row r="127" spans="2:65" s="14" customFormat="1" x14ac:dyDescent="0.2">
      <c r="B127" s="162"/>
      <c r="D127" s="149" t="s">
        <v>163</v>
      </c>
      <c r="E127" s="163" t="s">
        <v>19</v>
      </c>
      <c r="F127" s="164" t="s">
        <v>194</v>
      </c>
      <c r="H127" s="165">
        <v>53.515999999999998</v>
      </c>
      <c r="I127" s="166"/>
      <c r="L127" s="162"/>
      <c r="M127" s="167"/>
      <c r="T127" s="168"/>
      <c r="AT127" s="163" t="s">
        <v>163</v>
      </c>
      <c r="AU127" s="163" t="s">
        <v>81</v>
      </c>
      <c r="AV127" s="14" t="s">
        <v>159</v>
      </c>
      <c r="AW127" s="14" t="s">
        <v>33</v>
      </c>
      <c r="AX127" s="14" t="s">
        <v>79</v>
      </c>
      <c r="AY127" s="163" t="s">
        <v>152</v>
      </c>
    </row>
    <row r="128" spans="2:65" s="1" customFormat="1" ht="37.9" customHeight="1" x14ac:dyDescent="0.2">
      <c r="B128" s="32"/>
      <c r="C128" s="131" t="s">
        <v>202</v>
      </c>
      <c r="D128" s="131" t="s">
        <v>154</v>
      </c>
      <c r="E128" s="132" t="s">
        <v>209</v>
      </c>
      <c r="F128" s="133" t="s">
        <v>670</v>
      </c>
      <c r="G128" s="134" t="s">
        <v>186</v>
      </c>
      <c r="H128" s="135">
        <v>267.58</v>
      </c>
      <c r="I128" s="136"/>
      <c r="J128" s="137">
        <f>ROUND(I128*H128,2)</f>
        <v>0</v>
      </c>
      <c r="K128" s="133" t="s">
        <v>158</v>
      </c>
      <c r="L128" s="32"/>
      <c r="M128" s="138" t="s">
        <v>19</v>
      </c>
      <c r="N128" s="139" t="s">
        <v>43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159</v>
      </c>
      <c r="AT128" s="142" t="s">
        <v>154</v>
      </c>
      <c r="AU128" s="142" t="s">
        <v>81</v>
      </c>
      <c r="AY128" s="17" t="s">
        <v>152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7" t="s">
        <v>79</v>
      </c>
      <c r="BK128" s="143">
        <f>ROUND(I128*H128,2)</f>
        <v>0</v>
      </c>
      <c r="BL128" s="17" t="s">
        <v>159</v>
      </c>
      <c r="BM128" s="142" t="s">
        <v>546</v>
      </c>
    </row>
    <row r="129" spans="2:65" s="1" customFormat="1" x14ac:dyDescent="0.2">
      <c r="B129" s="32"/>
      <c r="D129" s="144" t="s">
        <v>161</v>
      </c>
      <c r="F129" s="145" t="s">
        <v>212</v>
      </c>
      <c r="I129" s="146"/>
      <c r="L129" s="32"/>
      <c r="M129" s="147"/>
      <c r="T129" s="53"/>
      <c r="AT129" s="17" t="s">
        <v>161</v>
      </c>
      <c r="AU129" s="17" t="s">
        <v>81</v>
      </c>
    </row>
    <row r="130" spans="2:65" s="13" customFormat="1" x14ac:dyDescent="0.2">
      <c r="B130" s="155"/>
      <c r="D130" s="149" t="s">
        <v>163</v>
      </c>
      <c r="E130" s="156" t="s">
        <v>19</v>
      </c>
      <c r="F130" s="157" t="s">
        <v>1038</v>
      </c>
      <c r="H130" s="158">
        <v>267.58</v>
      </c>
      <c r="I130" s="159"/>
      <c r="L130" s="155"/>
      <c r="M130" s="160"/>
      <c r="T130" s="161"/>
      <c r="AT130" s="156" t="s">
        <v>163</v>
      </c>
      <c r="AU130" s="156" t="s">
        <v>81</v>
      </c>
      <c r="AV130" s="13" t="s">
        <v>81</v>
      </c>
      <c r="AW130" s="13" t="s">
        <v>33</v>
      </c>
      <c r="AX130" s="13" t="s">
        <v>79</v>
      </c>
      <c r="AY130" s="156" t="s">
        <v>152</v>
      </c>
    </row>
    <row r="131" spans="2:65" s="1" customFormat="1" ht="24.2" customHeight="1" x14ac:dyDescent="0.2">
      <c r="B131" s="32"/>
      <c r="C131" s="131" t="s">
        <v>208</v>
      </c>
      <c r="D131" s="131" t="s">
        <v>154</v>
      </c>
      <c r="E131" s="132" t="s">
        <v>215</v>
      </c>
      <c r="F131" s="133" t="s">
        <v>216</v>
      </c>
      <c r="G131" s="134" t="s">
        <v>186</v>
      </c>
      <c r="H131" s="135">
        <v>53.515999999999998</v>
      </c>
      <c r="I131" s="136"/>
      <c r="J131" s="137">
        <f>ROUND(I131*H131,2)</f>
        <v>0</v>
      </c>
      <c r="K131" s="133" t="s">
        <v>158</v>
      </c>
      <c r="L131" s="32"/>
      <c r="M131" s="138" t="s">
        <v>19</v>
      </c>
      <c r="N131" s="139" t="s">
        <v>43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159</v>
      </c>
      <c r="AT131" s="142" t="s">
        <v>154</v>
      </c>
      <c r="AU131" s="142" t="s">
        <v>81</v>
      </c>
      <c r="AY131" s="17" t="s">
        <v>152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7" t="s">
        <v>79</v>
      </c>
      <c r="BK131" s="143">
        <f>ROUND(I131*H131,2)</f>
        <v>0</v>
      </c>
      <c r="BL131" s="17" t="s">
        <v>159</v>
      </c>
      <c r="BM131" s="142" t="s">
        <v>548</v>
      </c>
    </row>
    <row r="132" spans="2:65" s="1" customFormat="1" x14ac:dyDescent="0.2">
      <c r="B132" s="32"/>
      <c r="D132" s="144" t="s">
        <v>161</v>
      </c>
      <c r="F132" s="145" t="s">
        <v>218</v>
      </c>
      <c r="I132" s="146"/>
      <c r="L132" s="32"/>
      <c r="M132" s="147"/>
      <c r="T132" s="53"/>
      <c r="AT132" s="17" t="s">
        <v>161</v>
      </c>
      <c r="AU132" s="17" t="s">
        <v>81</v>
      </c>
    </row>
    <row r="133" spans="2:65" s="1" customFormat="1" ht="24.2" customHeight="1" x14ac:dyDescent="0.2">
      <c r="B133" s="32"/>
      <c r="C133" s="131" t="s">
        <v>214</v>
      </c>
      <c r="D133" s="131" t="s">
        <v>154</v>
      </c>
      <c r="E133" s="132" t="s">
        <v>220</v>
      </c>
      <c r="F133" s="133" t="s">
        <v>221</v>
      </c>
      <c r="G133" s="134" t="s">
        <v>186</v>
      </c>
      <c r="H133" s="135">
        <v>11.9</v>
      </c>
      <c r="I133" s="136"/>
      <c r="J133" s="137">
        <f>ROUND(I133*H133,2)</f>
        <v>0</v>
      </c>
      <c r="K133" s="133" t="s">
        <v>158</v>
      </c>
      <c r="L133" s="32"/>
      <c r="M133" s="138" t="s">
        <v>19</v>
      </c>
      <c r="N133" s="139" t="s">
        <v>43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159</v>
      </c>
      <c r="AT133" s="142" t="s">
        <v>154</v>
      </c>
      <c r="AU133" s="142" t="s">
        <v>81</v>
      </c>
      <c r="AY133" s="17" t="s">
        <v>152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7" t="s">
        <v>79</v>
      </c>
      <c r="BK133" s="143">
        <f>ROUND(I133*H133,2)</f>
        <v>0</v>
      </c>
      <c r="BL133" s="17" t="s">
        <v>159</v>
      </c>
      <c r="BM133" s="142" t="s">
        <v>549</v>
      </c>
    </row>
    <row r="134" spans="2:65" s="1" customFormat="1" x14ac:dyDescent="0.2">
      <c r="B134" s="32"/>
      <c r="D134" s="144" t="s">
        <v>161</v>
      </c>
      <c r="F134" s="145" t="s">
        <v>223</v>
      </c>
      <c r="I134" s="146"/>
      <c r="L134" s="32"/>
      <c r="M134" s="147"/>
      <c r="T134" s="53"/>
      <c r="AT134" s="17" t="s">
        <v>161</v>
      </c>
      <c r="AU134" s="17" t="s">
        <v>81</v>
      </c>
    </row>
    <row r="135" spans="2:65" s="12" customFormat="1" x14ac:dyDescent="0.2">
      <c r="B135" s="148"/>
      <c r="D135" s="149" t="s">
        <v>163</v>
      </c>
      <c r="E135" s="150" t="s">
        <v>19</v>
      </c>
      <c r="F135" s="151" t="s">
        <v>534</v>
      </c>
      <c r="H135" s="150" t="s">
        <v>19</v>
      </c>
      <c r="I135" s="152"/>
      <c r="L135" s="148"/>
      <c r="M135" s="153"/>
      <c r="T135" s="154"/>
      <c r="AT135" s="150" t="s">
        <v>163</v>
      </c>
      <c r="AU135" s="150" t="s">
        <v>81</v>
      </c>
      <c r="AV135" s="12" t="s">
        <v>79</v>
      </c>
      <c r="AW135" s="12" t="s">
        <v>33</v>
      </c>
      <c r="AX135" s="12" t="s">
        <v>72</v>
      </c>
      <c r="AY135" s="150" t="s">
        <v>152</v>
      </c>
    </row>
    <row r="136" spans="2:65" s="13" customFormat="1" x14ac:dyDescent="0.2">
      <c r="B136" s="155"/>
      <c r="D136" s="149" t="s">
        <v>163</v>
      </c>
      <c r="E136" s="156" t="s">
        <v>19</v>
      </c>
      <c r="F136" s="157" t="s">
        <v>1039</v>
      </c>
      <c r="H136" s="158">
        <v>1.85</v>
      </c>
      <c r="I136" s="159"/>
      <c r="L136" s="155"/>
      <c r="M136" s="160"/>
      <c r="T136" s="161"/>
      <c r="AT136" s="156" t="s">
        <v>163</v>
      </c>
      <c r="AU136" s="156" t="s">
        <v>81</v>
      </c>
      <c r="AV136" s="13" t="s">
        <v>81</v>
      </c>
      <c r="AW136" s="13" t="s">
        <v>33</v>
      </c>
      <c r="AX136" s="13" t="s">
        <v>72</v>
      </c>
      <c r="AY136" s="156" t="s">
        <v>152</v>
      </c>
    </row>
    <row r="137" spans="2:65" s="12" customFormat="1" x14ac:dyDescent="0.2">
      <c r="B137" s="148"/>
      <c r="D137" s="149" t="s">
        <v>163</v>
      </c>
      <c r="E137" s="150" t="s">
        <v>19</v>
      </c>
      <c r="F137" s="151" t="s">
        <v>189</v>
      </c>
      <c r="H137" s="150" t="s">
        <v>19</v>
      </c>
      <c r="I137" s="152"/>
      <c r="L137" s="148"/>
      <c r="M137" s="153"/>
      <c r="T137" s="154"/>
      <c r="AT137" s="150" t="s">
        <v>163</v>
      </c>
      <c r="AU137" s="150" t="s">
        <v>81</v>
      </c>
      <c r="AV137" s="12" t="s">
        <v>79</v>
      </c>
      <c r="AW137" s="12" t="s">
        <v>33</v>
      </c>
      <c r="AX137" s="12" t="s">
        <v>72</v>
      </c>
      <c r="AY137" s="150" t="s">
        <v>152</v>
      </c>
    </row>
    <row r="138" spans="2:65" s="13" customFormat="1" x14ac:dyDescent="0.2">
      <c r="B138" s="155"/>
      <c r="D138" s="149" t="s">
        <v>163</v>
      </c>
      <c r="E138" s="156" t="s">
        <v>19</v>
      </c>
      <c r="F138" s="157" t="s">
        <v>1040</v>
      </c>
      <c r="H138" s="158">
        <v>3</v>
      </c>
      <c r="I138" s="159"/>
      <c r="L138" s="155"/>
      <c r="M138" s="160"/>
      <c r="T138" s="161"/>
      <c r="AT138" s="156" t="s">
        <v>163</v>
      </c>
      <c r="AU138" s="156" t="s">
        <v>81</v>
      </c>
      <c r="AV138" s="13" t="s">
        <v>81</v>
      </c>
      <c r="AW138" s="13" t="s">
        <v>33</v>
      </c>
      <c r="AX138" s="13" t="s">
        <v>72</v>
      </c>
      <c r="AY138" s="156" t="s">
        <v>152</v>
      </c>
    </row>
    <row r="139" spans="2:65" s="12" customFormat="1" x14ac:dyDescent="0.2">
      <c r="B139" s="148"/>
      <c r="D139" s="149" t="s">
        <v>163</v>
      </c>
      <c r="E139" s="150" t="s">
        <v>19</v>
      </c>
      <c r="F139" s="151" t="s">
        <v>225</v>
      </c>
      <c r="H139" s="150" t="s">
        <v>19</v>
      </c>
      <c r="I139" s="152"/>
      <c r="L139" s="148"/>
      <c r="M139" s="153"/>
      <c r="T139" s="154"/>
      <c r="AT139" s="150" t="s">
        <v>163</v>
      </c>
      <c r="AU139" s="150" t="s">
        <v>81</v>
      </c>
      <c r="AV139" s="12" t="s">
        <v>79</v>
      </c>
      <c r="AW139" s="12" t="s">
        <v>33</v>
      </c>
      <c r="AX139" s="12" t="s">
        <v>72</v>
      </c>
      <c r="AY139" s="150" t="s">
        <v>152</v>
      </c>
    </row>
    <row r="140" spans="2:65" s="13" customFormat="1" x14ac:dyDescent="0.2">
      <c r="B140" s="155"/>
      <c r="D140" s="149" t="s">
        <v>163</v>
      </c>
      <c r="E140" s="156" t="s">
        <v>19</v>
      </c>
      <c r="F140" s="157" t="s">
        <v>1041</v>
      </c>
      <c r="H140" s="158">
        <v>7.05</v>
      </c>
      <c r="I140" s="159"/>
      <c r="L140" s="155"/>
      <c r="M140" s="160"/>
      <c r="T140" s="161"/>
      <c r="AT140" s="156" t="s">
        <v>163</v>
      </c>
      <c r="AU140" s="156" t="s">
        <v>81</v>
      </c>
      <c r="AV140" s="13" t="s">
        <v>81</v>
      </c>
      <c r="AW140" s="13" t="s">
        <v>33</v>
      </c>
      <c r="AX140" s="13" t="s">
        <v>72</v>
      </c>
      <c r="AY140" s="156" t="s">
        <v>152</v>
      </c>
    </row>
    <row r="141" spans="2:65" s="14" customFormat="1" x14ac:dyDescent="0.2">
      <c r="B141" s="162"/>
      <c r="D141" s="149" t="s">
        <v>163</v>
      </c>
      <c r="E141" s="163" t="s">
        <v>19</v>
      </c>
      <c r="F141" s="164" t="s">
        <v>194</v>
      </c>
      <c r="H141" s="165">
        <v>11.9</v>
      </c>
      <c r="I141" s="166"/>
      <c r="L141" s="162"/>
      <c r="M141" s="167"/>
      <c r="T141" s="168"/>
      <c r="AT141" s="163" t="s">
        <v>163</v>
      </c>
      <c r="AU141" s="163" t="s">
        <v>81</v>
      </c>
      <c r="AV141" s="14" t="s">
        <v>159</v>
      </c>
      <c r="AW141" s="14" t="s">
        <v>33</v>
      </c>
      <c r="AX141" s="14" t="s">
        <v>79</v>
      </c>
      <c r="AY141" s="163" t="s">
        <v>152</v>
      </c>
    </row>
    <row r="142" spans="2:65" s="1" customFormat="1" ht="16.5" customHeight="1" x14ac:dyDescent="0.2">
      <c r="B142" s="32"/>
      <c r="C142" s="169" t="s">
        <v>219</v>
      </c>
      <c r="D142" s="169" t="s">
        <v>228</v>
      </c>
      <c r="E142" s="170" t="s">
        <v>229</v>
      </c>
      <c r="F142" s="171" t="s">
        <v>230</v>
      </c>
      <c r="G142" s="172" t="s">
        <v>231</v>
      </c>
      <c r="H142" s="173">
        <v>23.8</v>
      </c>
      <c r="I142" s="174"/>
      <c r="J142" s="175">
        <f>ROUND(I142*H142,2)</f>
        <v>0</v>
      </c>
      <c r="K142" s="171" t="s">
        <v>158</v>
      </c>
      <c r="L142" s="176"/>
      <c r="M142" s="177" t="s">
        <v>19</v>
      </c>
      <c r="N142" s="178" t="s">
        <v>43</v>
      </c>
      <c r="P142" s="140">
        <f>O142*H142</f>
        <v>0</v>
      </c>
      <c r="Q142" s="140">
        <v>1</v>
      </c>
      <c r="R142" s="140">
        <f>Q142*H142</f>
        <v>23.8</v>
      </c>
      <c r="S142" s="140">
        <v>0</v>
      </c>
      <c r="T142" s="141">
        <f>S142*H142</f>
        <v>0</v>
      </c>
      <c r="AR142" s="142" t="s">
        <v>208</v>
      </c>
      <c r="AT142" s="142" t="s">
        <v>228</v>
      </c>
      <c r="AU142" s="142" t="s">
        <v>81</v>
      </c>
      <c r="AY142" s="17" t="s">
        <v>152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7" t="s">
        <v>79</v>
      </c>
      <c r="BK142" s="143">
        <f>ROUND(I142*H142,2)</f>
        <v>0</v>
      </c>
      <c r="BL142" s="17" t="s">
        <v>159</v>
      </c>
      <c r="BM142" s="142" t="s">
        <v>553</v>
      </c>
    </row>
    <row r="143" spans="2:65" s="13" customFormat="1" x14ac:dyDescent="0.2">
      <c r="B143" s="155"/>
      <c r="D143" s="149" t="s">
        <v>163</v>
      </c>
      <c r="E143" s="156" t="s">
        <v>19</v>
      </c>
      <c r="F143" s="157" t="s">
        <v>1042</v>
      </c>
      <c r="H143" s="158">
        <v>23.8</v>
      </c>
      <c r="I143" s="159"/>
      <c r="L143" s="155"/>
      <c r="M143" s="160"/>
      <c r="T143" s="161"/>
      <c r="AT143" s="156" t="s">
        <v>163</v>
      </c>
      <c r="AU143" s="156" t="s">
        <v>81</v>
      </c>
      <c r="AV143" s="13" t="s">
        <v>81</v>
      </c>
      <c r="AW143" s="13" t="s">
        <v>33</v>
      </c>
      <c r="AX143" s="13" t="s">
        <v>79</v>
      </c>
      <c r="AY143" s="156" t="s">
        <v>152</v>
      </c>
    </row>
    <row r="144" spans="2:65" s="1" customFormat="1" ht="24.2" customHeight="1" x14ac:dyDescent="0.2">
      <c r="B144" s="32"/>
      <c r="C144" s="131" t="s">
        <v>227</v>
      </c>
      <c r="D144" s="131" t="s">
        <v>154</v>
      </c>
      <c r="E144" s="132" t="s">
        <v>234</v>
      </c>
      <c r="F144" s="133" t="s">
        <v>235</v>
      </c>
      <c r="G144" s="134" t="s">
        <v>231</v>
      </c>
      <c r="H144" s="135">
        <v>96.328999999999994</v>
      </c>
      <c r="I144" s="136"/>
      <c r="J144" s="137">
        <f>ROUND(I144*H144,2)</f>
        <v>0</v>
      </c>
      <c r="K144" s="133" t="s">
        <v>158</v>
      </c>
      <c r="L144" s="32"/>
      <c r="M144" s="138" t="s">
        <v>19</v>
      </c>
      <c r="N144" s="139" t="s">
        <v>43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159</v>
      </c>
      <c r="AT144" s="142" t="s">
        <v>154</v>
      </c>
      <c r="AU144" s="142" t="s">
        <v>81</v>
      </c>
      <c r="AY144" s="17" t="s">
        <v>152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7" t="s">
        <v>79</v>
      </c>
      <c r="BK144" s="143">
        <f>ROUND(I144*H144,2)</f>
        <v>0</v>
      </c>
      <c r="BL144" s="17" t="s">
        <v>159</v>
      </c>
      <c r="BM144" s="142" t="s">
        <v>555</v>
      </c>
    </row>
    <row r="145" spans="2:65" s="1" customFormat="1" x14ac:dyDescent="0.2">
      <c r="B145" s="32"/>
      <c r="D145" s="144" t="s">
        <v>161</v>
      </c>
      <c r="F145" s="145" t="s">
        <v>237</v>
      </c>
      <c r="I145" s="146"/>
      <c r="L145" s="32"/>
      <c r="M145" s="147"/>
      <c r="T145" s="53"/>
      <c r="AT145" s="17" t="s">
        <v>161</v>
      </c>
      <c r="AU145" s="17" t="s">
        <v>81</v>
      </c>
    </row>
    <row r="146" spans="2:65" s="13" customFormat="1" x14ac:dyDescent="0.2">
      <c r="B146" s="155"/>
      <c r="D146" s="149" t="s">
        <v>163</v>
      </c>
      <c r="E146" s="156" t="s">
        <v>19</v>
      </c>
      <c r="F146" s="157" t="s">
        <v>1043</v>
      </c>
      <c r="H146" s="158">
        <v>96.328999999999994</v>
      </c>
      <c r="I146" s="159"/>
      <c r="L146" s="155"/>
      <c r="M146" s="160"/>
      <c r="T146" s="161"/>
      <c r="AT146" s="156" t="s">
        <v>163</v>
      </c>
      <c r="AU146" s="156" t="s">
        <v>81</v>
      </c>
      <c r="AV146" s="13" t="s">
        <v>81</v>
      </c>
      <c r="AW146" s="13" t="s">
        <v>33</v>
      </c>
      <c r="AX146" s="13" t="s">
        <v>79</v>
      </c>
      <c r="AY146" s="156" t="s">
        <v>152</v>
      </c>
    </row>
    <row r="147" spans="2:65" s="1" customFormat="1" ht="24.2" customHeight="1" x14ac:dyDescent="0.2">
      <c r="B147" s="32"/>
      <c r="C147" s="131" t="s">
        <v>8</v>
      </c>
      <c r="D147" s="131" t="s">
        <v>154</v>
      </c>
      <c r="E147" s="132" t="s">
        <v>240</v>
      </c>
      <c r="F147" s="133" t="s">
        <v>241</v>
      </c>
      <c r="G147" s="134" t="s">
        <v>186</v>
      </c>
      <c r="H147" s="135">
        <v>53.515999999999998</v>
      </c>
      <c r="I147" s="136"/>
      <c r="J147" s="137">
        <f>ROUND(I147*H147,2)</f>
        <v>0</v>
      </c>
      <c r="K147" s="133" t="s">
        <v>158</v>
      </c>
      <c r="L147" s="32"/>
      <c r="M147" s="138" t="s">
        <v>19</v>
      </c>
      <c r="N147" s="139" t="s">
        <v>43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159</v>
      </c>
      <c r="AT147" s="142" t="s">
        <v>154</v>
      </c>
      <c r="AU147" s="142" t="s">
        <v>81</v>
      </c>
      <c r="AY147" s="17" t="s">
        <v>152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7" t="s">
        <v>79</v>
      </c>
      <c r="BK147" s="143">
        <f>ROUND(I147*H147,2)</f>
        <v>0</v>
      </c>
      <c r="BL147" s="17" t="s">
        <v>159</v>
      </c>
      <c r="BM147" s="142" t="s">
        <v>557</v>
      </c>
    </row>
    <row r="148" spans="2:65" s="1" customFormat="1" x14ac:dyDescent="0.2">
      <c r="B148" s="32"/>
      <c r="D148" s="144" t="s">
        <v>161</v>
      </c>
      <c r="F148" s="145" t="s">
        <v>243</v>
      </c>
      <c r="I148" s="146"/>
      <c r="L148" s="32"/>
      <c r="M148" s="147"/>
      <c r="T148" s="53"/>
      <c r="AT148" s="17" t="s">
        <v>161</v>
      </c>
      <c r="AU148" s="17" t="s">
        <v>81</v>
      </c>
    </row>
    <row r="149" spans="2:65" s="13" customFormat="1" x14ac:dyDescent="0.2">
      <c r="B149" s="155"/>
      <c r="D149" s="149" t="s">
        <v>163</v>
      </c>
      <c r="E149" s="156" t="s">
        <v>19</v>
      </c>
      <c r="F149" s="157" t="s">
        <v>1044</v>
      </c>
      <c r="H149" s="158">
        <v>53.515999999999998</v>
      </c>
      <c r="I149" s="159"/>
      <c r="L149" s="155"/>
      <c r="M149" s="160"/>
      <c r="T149" s="161"/>
      <c r="AT149" s="156" t="s">
        <v>163</v>
      </c>
      <c r="AU149" s="156" t="s">
        <v>81</v>
      </c>
      <c r="AV149" s="13" t="s">
        <v>81</v>
      </c>
      <c r="AW149" s="13" t="s">
        <v>33</v>
      </c>
      <c r="AX149" s="13" t="s">
        <v>79</v>
      </c>
      <c r="AY149" s="156" t="s">
        <v>152</v>
      </c>
    </row>
    <row r="150" spans="2:65" s="1" customFormat="1" ht="24.2" customHeight="1" x14ac:dyDescent="0.2">
      <c r="B150" s="32"/>
      <c r="C150" s="131" t="s">
        <v>239</v>
      </c>
      <c r="D150" s="131" t="s">
        <v>154</v>
      </c>
      <c r="E150" s="132" t="s">
        <v>246</v>
      </c>
      <c r="F150" s="133" t="s">
        <v>247</v>
      </c>
      <c r="G150" s="134" t="s">
        <v>186</v>
      </c>
      <c r="H150" s="135">
        <v>8.36</v>
      </c>
      <c r="I150" s="136"/>
      <c r="J150" s="137">
        <f>ROUND(I150*H150,2)</f>
        <v>0</v>
      </c>
      <c r="K150" s="133" t="s">
        <v>158</v>
      </c>
      <c r="L150" s="32"/>
      <c r="M150" s="138" t="s">
        <v>19</v>
      </c>
      <c r="N150" s="139" t="s">
        <v>43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159</v>
      </c>
      <c r="AT150" s="142" t="s">
        <v>154</v>
      </c>
      <c r="AU150" s="142" t="s">
        <v>81</v>
      </c>
      <c r="AY150" s="17" t="s">
        <v>152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7" t="s">
        <v>79</v>
      </c>
      <c r="BK150" s="143">
        <f>ROUND(I150*H150,2)</f>
        <v>0</v>
      </c>
      <c r="BL150" s="17" t="s">
        <v>159</v>
      </c>
      <c r="BM150" s="142" t="s">
        <v>559</v>
      </c>
    </row>
    <row r="151" spans="2:65" s="1" customFormat="1" x14ac:dyDescent="0.2">
      <c r="B151" s="32"/>
      <c r="D151" s="144" t="s">
        <v>161</v>
      </c>
      <c r="F151" s="145" t="s">
        <v>249</v>
      </c>
      <c r="I151" s="146"/>
      <c r="L151" s="32"/>
      <c r="M151" s="147"/>
      <c r="T151" s="53"/>
      <c r="AT151" s="17" t="s">
        <v>161</v>
      </c>
      <c r="AU151" s="17" t="s">
        <v>81</v>
      </c>
    </row>
    <row r="152" spans="2:65" s="12" customFormat="1" x14ac:dyDescent="0.2">
      <c r="B152" s="148"/>
      <c r="D152" s="149" t="s">
        <v>163</v>
      </c>
      <c r="E152" s="150" t="s">
        <v>19</v>
      </c>
      <c r="F152" s="151" t="s">
        <v>250</v>
      </c>
      <c r="H152" s="150" t="s">
        <v>19</v>
      </c>
      <c r="I152" s="152"/>
      <c r="L152" s="148"/>
      <c r="M152" s="153"/>
      <c r="T152" s="154"/>
      <c r="AT152" s="150" t="s">
        <v>163</v>
      </c>
      <c r="AU152" s="150" t="s">
        <v>81</v>
      </c>
      <c r="AV152" s="12" t="s">
        <v>79</v>
      </c>
      <c r="AW152" s="12" t="s">
        <v>33</v>
      </c>
      <c r="AX152" s="12" t="s">
        <v>72</v>
      </c>
      <c r="AY152" s="150" t="s">
        <v>152</v>
      </c>
    </row>
    <row r="153" spans="2:65" s="13" customFormat="1" x14ac:dyDescent="0.2">
      <c r="B153" s="155"/>
      <c r="D153" s="149" t="s">
        <v>163</v>
      </c>
      <c r="E153" s="156" t="s">
        <v>19</v>
      </c>
      <c r="F153" s="157" t="s">
        <v>1045</v>
      </c>
      <c r="H153" s="158">
        <v>34.055999999999997</v>
      </c>
      <c r="I153" s="159"/>
      <c r="L153" s="155"/>
      <c r="M153" s="160"/>
      <c r="T153" s="161"/>
      <c r="AT153" s="156" t="s">
        <v>163</v>
      </c>
      <c r="AU153" s="156" t="s">
        <v>81</v>
      </c>
      <c r="AV153" s="13" t="s">
        <v>81</v>
      </c>
      <c r="AW153" s="13" t="s">
        <v>33</v>
      </c>
      <c r="AX153" s="13" t="s">
        <v>72</v>
      </c>
      <c r="AY153" s="156" t="s">
        <v>152</v>
      </c>
    </row>
    <row r="154" spans="2:65" s="13" customFormat="1" x14ac:dyDescent="0.2">
      <c r="B154" s="155"/>
      <c r="D154" s="149" t="s">
        <v>163</v>
      </c>
      <c r="E154" s="156" t="s">
        <v>19</v>
      </c>
      <c r="F154" s="157" t="s">
        <v>1046</v>
      </c>
      <c r="H154" s="158">
        <v>-3.7839999999999998</v>
      </c>
      <c r="I154" s="159"/>
      <c r="L154" s="155"/>
      <c r="M154" s="160"/>
      <c r="T154" s="161"/>
      <c r="AT154" s="156" t="s">
        <v>163</v>
      </c>
      <c r="AU154" s="156" t="s">
        <v>81</v>
      </c>
      <c r="AV154" s="13" t="s">
        <v>81</v>
      </c>
      <c r="AW154" s="13" t="s">
        <v>33</v>
      </c>
      <c r="AX154" s="13" t="s">
        <v>72</v>
      </c>
      <c r="AY154" s="156" t="s">
        <v>152</v>
      </c>
    </row>
    <row r="155" spans="2:65" s="13" customFormat="1" x14ac:dyDescent="0.2">
      <c r="B155" s="155"/>
      <c r="D155" s="149" t="s">
        <v>163</v>
      </c>
      <c r="E155" s="156" t="s">
        <v>19</v>
      </c>
      <c r="F155" s="157" t="s">
        <v>1047</v>
      </c>
      <c r="H155" s="158">
        <v>-21.911999999999999</v>
      </c>
      <c r="I155" s="159"/>
      <c r="L155" s="155"/>
      <c r="M155" s="160"/>
      <c r="T155" s="161"/>
      <c r="AT155" s="156" t="s">
        <v>163</v>
      </c>
      <c r="AU155" s="156" t="s">
        <v>81</v>
      </c>
      <c r="AV155" s="13" t="s">
        <v>81</v>
      </c>
      <c r="AW155" s="13" t="s">
        <v>33</v>
      </c>
      <c r="AX155" s="13" t="s">
        <v>72</v>
      </c>
      <c r="AY155" s="156" t="s">
        <v>152</v>
      </c>
    </row>
    <row r="156" spans="2:65" s="14" customFormat="1" x14ac:dyDescent="0.2">
      <c r="B156" s="162"/>
      <c r="D156" s="149" t="s">
        <v>163</v>
      </c>
      <c r="E156" s="163" t="s">
        <v>19</v>
      </c>
      <c r="F156" s="164" t="s">
        <v>194</v>
      </c>
      <c r="H156" s="165">
        <v>8.36</v>
      </c>
      <c r="I156" s="166"/>
      <c r="L156" s="162"/>
      <c r="M156" s="167"/>
      <c r="T156" s="168"/>
      <c r="AT156" s="163" t="s">
        <v>163</v>
      </c>
      <c r="AU156" s="163" t="s">
        <v>81</v>
      </c>
      <c r="AV156" s="14" t="s">
        <v>159</v>
      </c>
      <c r="AW156" s="14" t="s">
        <v>33</v>
      </c>
      <c r="AX156" s="14" t="s">
        <v>79</v>
      </c>
      <c r="AY156" s="163" t="s">
        <v>152</v>
      </c>
    </row>
    <row r="157" spans="2:65" s="1" customFormat="1" ht="16.5" customHeight="1" x14ac:dyDescent="0.2">
      <c r="B157" s="32"/>
      <c r="C157" s="169" t="s">
        <v>245</v>
      </c>
      <c r="D157" s="169" t="s">
        <v>228</v>
      </c>
      <c r="E157" s="170" t="s">
        <v>255</v>
      </c>
      <c r="F157" s="171" t="s">
        <v>256</v>
      </c>
      <c r="G157" s="172" t="s">
        <v>231</v>
      </c>
      <c r="H157" s="173">
        <v>16.72</v>
      </c>
      <c r="I157" s="174"/>
      <c r="J157" s="175">
        <f>ROUND(I157*H157,2)</f>
        <v>0</v>
      </c>
      <c r="K157" s="171" t="s">
        <v>158</v>
      </c>
      <c r="L157" s="176"/>
      <c r="M157" s="177" t="s">
        <v>19</v>
      </c>
      <c r="N157" s="178" t="s">
        <v>43</v>
      </c>
      <c r="P157" s="140">
        <f>O157*H157</f>
        <v>0</v>
      </c>
      <c r="Q157" s="140">
        <v>1</v>
      </c>
      <c r="R157" s="140">
        <f>Q157*H157</f>
        <v>16.72</v>
      </c>
      <c r="S157" s="140">
        <v>0</v>
      </c>
      <c r="T157" s="141">
        <f>S157*H157</f>
        <v>0</v>
      </c>
      <c r="AR157" s="142" t="s">
        <v>208</v>
      </c>
      <c r="AT157" s="142" t="s">
        <v>228</v>
      </c>
      <c r="AU157" s="142" t="s">
        <v>81</v>
      </c>
      <c r="AY157" s="17" t="s">
        <v>152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7" t="s">
        <v>79</v>
      </c>
      <c r="BK157" s="143">
        <f>ROUND(I157*H157,2)</f>
        <v>0</v>
      </c>
      <c r="BL157" s="17" t="s">
        <v>159</v>
      </c>
      <c r="BM157" s="142" t="s">
        <v>563</v>
      </c>
    </row>
    <row r="158" spans="2:65" s="13" customFormat="1" x14ac:dyDescent="0.2">
      <c r="B158" s="155"/>
      <c r="D158" s="149" t="s">
        <v>163</v>
      </c>
      <c r="E158" s="156" t="s">
        <v>19</v>
      </c>
      <c r="F158" s="157" t="s">
        <v>1048</v>
      </c>
      <c r="H158" s="158">
        <v>16.72</v>
      </c>
      <c r="I158" s="159"/>
      <c r="L158" s="155"/>
      <c r="M158" s="160"/>
      <c r="T158" s="161"/>
      <c r="AT158" s="156" t="s">
        <v>163</v>
      </c>
      <c r="AU158" s="156" t="s">
        <v>81</v>
      </c>
      <c r="AV158" s="13" t="s">
        <v>81</v>
      </c>
      <c r="AW158" s="13" t="s">
        <v>33</v>
      </c>
      <c r="AX158" s="13" t="s">
        <v>79</v>
      </c>
      <c r="AY158" s="156" t="s">
        <v>152</v>
      </c>
    </row>
    <row r="159" spans="2:65" s="1" customFormat="1" ht="24.2" customHeight="1" x14ac:dyDescent="0.2">
      <c r="B159" s="32"/>
      <c r="C159" s="131" t="s">
        <v>254</v>
      </c>
      <c r="D159" s="131" t="s">
        <v>154</v>
      </c>
      <c r="E159" s="132" t="s">
        <v>260</v>
      </c>
      <c r="F159" s="133" t="s">
        <v>261</v>
      </c>
      <c r="G159" s="134" t="s">
        <v>157</v>
      </c>
      <c r="H159" s="135">
        <v>9.5</v>
      </c>
      <c r="I159" s="136"/>
      <c r="J159" s="137">
        <f>ROUND(I159*H159,2)</f>
        <v>0</v>
      </c>
      <c r="K159" s="133" t="s">
        <v>158</v>
      </c>
      <c r="L159" s="32"/>
      <c r="M159" s="138" t="s">
        <v>19</v>
      </c>
      <c r="N159" s="139" t="s">
        <v>43</v>
      </c>
      <c r="P159" s="140">
        <f>O159*H159</f>
        <v>0</v>
      </c>
      <c r="Q159" s="140">
        <v>0</v>
      </c>
      <c r="R159" s="140">
        <f>Q159*H159</f>
        <v>0</v>
      </c>
      <c r="S159" s="140">
        <v>0</v>
      </c>
      <c r="T159" s="141">
        <f>S159*H159</f>
        <v>0</v>
      </c>
      <c r="AR159" s="142" t="s">
        <v>159</v>
      </c>
      <c r="AT159" s="142" t="s">
        <v>154</v>
      </c>
      <c r="AU159" s="142" t="s">
        <v>81</v>
      </c>
      <c r="AY159" s="17" t="s">
        <v>152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7" t="s">
        <v>79</v>
      </c>
      <c r="BK159" s="143">
        <f>ROUND(I159*H159,2)</f>
        <v>0</v>
      </c>
      <c r="BL159" s="17" t="s">
        <v>159</v>
      </c>
      <c r="BM159" s="142" t="s">
        <v>565</v>
      </c>
    </row>
    <row r="160" spans="2:65" s="1" customFormat="1" x14ac:dyDescent="0.2">
      <c r="B160" s="32"/>
      <c r="D160" s="144" t="s">
        <v>161</v>
      </c>
      <c r="F160" s="145" t="s">
        <v>263</v>
      </c>
      <c r="I160" s="146"/>
      <c r="L160" s="32"/>
      <c r="M160" s="147"/>
      <c r="T160" s="53"/>
      <c r="AT160" s="17" t="s">
        <v>161</v>
      </c>
      <c r="AU160" s="17" t="s">
        <v>81</v>
      </c>
    </row>
    <row r="161" spans="2:65" s="13" customFormat="1" x14ac:dyDescent="0.2">
      <c r="B161" s="155"/>
      <c r="D161" s="149" t="s">
        <v>163</v>
      </c>
      <c r="E161" s="156" t="s">
        <v>19</v>
      </c>
      <c r="F161" s="157" t="s">
        <v>773</v>
      </c>
      <c r="H161" s="158">
        <v>9.5</v>
      </c>
      <c r="I161" s="159"/>
      <c r="L161" s="155"/>
      <c r="M161" s="160"/>
      <c r="T161" s="161"/>
      <c r="AT161" s="156" t="s">
        <v>163</v>
      </c>
      <c r="AU161" s="156" t="s">
        <v>81</v>
      </c>
      <c r="AV161" s="13" t="s">
        <v>81</v>
      </c>
      <c r="AW161" s="13" t="s">
        <v>33</v>
      </c>
      <c r="AX161" s="13" t="s">
        <v>79</v>
      </c>
      <c r="AY161" s="156" t="s">
        <v>152</v>
      </c>
    </row>
    <row r="162" spans="2:65" s="1" customFormat="1" ht="16.5" customHeight="1" x14ac:dyDescent="0.2">
      <c r="B162" s="32"/>
      <c r="C162" s="169" t="s">
        <v>259</v>
      </c>
      <c r="D162" s="169" t="s">
        <v>228</v>
      </c>
      <c r="E162" s="170" t="s">
        <v>266</v>
      </c>
      <c r="F162" s="171" t="s">
        <v>267</v>
      </c>
      <c r="G162" s="172" t="s">
        <v>268</v>
      </c>
      <c r="H162" s="173">
        <v>0.19</v>
      </c>
      <c r="I162" s="174"/>
      <c r="J162" s="175">
        <f>ROUND(I162*H162,2)</f>
        <v>0</v>
      </c>
      <c r="K162" s="171" t="s">
        <v>158</v>
      </c>
      <c r="L162" s="176"/>
      <c r="M162" s="177" t="s">
        <v>19</v>
      </c>
      <c r="N162" s="178" t="s">
        <v>43</v>
      </c>
      <c r="P162" s="140">
        <f>O162*H162</f>
        <v>0</v>
      </c>
      <c r="Q162" s="140">
        <v>1E-3</v>
      </c>
      <c r="R162" s="140">
        <f>Q162*H162</f>
        <v>1.9000000000000001E-4</v>
      </c>
      <c r="S162" s="140">
        <v>0</v>
      </c>
      <c r="T162" s="141">
        <f>S162*H162</f>
        <v>0</v>
      </c>
      <c r="AR162" s="142" t="s">
        <v>208</v>
      </c>
      <c r="AT162" s="142" t="s">
        <v>228</v>
      </c>
      <c r="AU162" s="142" t="s">
        <v>81</v>
      </c>
      <c r="AY162" s="17" t="s">
        <v>152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7" t="s">
        <v>79</v>
      </c>
      <c r="BK162" s="143">
        <f>ROUND(I162*H162,2)</f>
        <v>0</v>
      </c>
      <c r="BL162" s="17" t="s">
        <v>159</v>
      </c>
      <c r="BM162" s="142" t="s">
        <v>567</v>
      </c>
    </row>
    <row r="163" spans="2:65" s="13" customFormat="1" x14ac:dyDescent="0.2">
      <c r="B163" s="155"/>
      <c r="D163" s="149" t="s">
        <v>163</v>
      </c>
      <c r="F163" s="157" t="s">
        <v>774</v>
      </c>
      <c r="H163" s="158">
        <v>0.19</v>
      </c>
      <c r="I163" s="159"/>
      <c r="L163" s="155"/>
      <c r="M163" s="160"/>
      <c r="T163" s="161"/>
      <c r="AT163" s="156" t="s">
        <v>163</v>
      </c>
      <c r="AU163" s="156" t="s">
        <v>81</v>
      </c>
      <c r="AV163" s="13" t="s">
        <v>81</v>
      </c>
      <c r="AW163" s="13" t="s">
        <v>4</v>
      </c>
      <c r="AX163" s="13" t="s">
        <v>79</v>
      </c>
      <c r="AY163" s="156" t="s">
        <v>152</v>
      </c>
    </row>
    <row r="164" spans="2:65" s="1" customFormat="1" ht="21.75" customHeight="1" x14ac:dyDescent="0.2">
      <c r="B164" s="32"/>
      <c r="C164" s="131" t="s">
        <v>265</v>
      </c>
      <c r="D164" s="131" t="s">
        <v>154</v>
      </c>
      <c r="E164" s="132" t="s">
        <v>272</v>
      </c>
      <c r="F164" s="133" t="s">
        <v>273</v>
      </c>
      <c r="G164" s="134" t="s">
        <v>157</v>
      </c>
      <c r="H164" s="135">
        <v>23.8</v>
      </c>
      <c r="I164" s="136"/>
      <c r="J164" s="137">
        <f>ROUND(I164*H164,2)</f>
        <v>0</v>
      </c>
      <c r="K164" s="133" t="s">
        <v>158</v>
      </c>
      <c r="L164" s="32"/>
      <c r="M164" s="138" t="s">
        <v>19</v>
      </c>
      <c r="N164" s="139" t="s">
        <v>43</v>
      </c>
      <c r="P164" s="140">
        <f>O164*H164</f>
        <v>0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AR164" s="142" t="s">
        <v>159</v>
      </c>
      <c r="AT164" s="142" t="s">
        <v>154</v>
      </c>
      <c r="AU164" s="142" t="s">
        <v>81</v>
      </c>
      <c r="AY164" s="17" t="s">
        <v>152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7" t="s">
        <v>79</v>
      </c>
      <c r="BK164" s="143">
        <f>ROUND(I164*H164,2)</f>
        <v>0</v>
      </c>
      <c r="BL164" s="17" t="s">
        <v>159</v>
      </c>
      <c r="BM164" s="142" t="s">
        <v>569</v>
      </c>
    </row>
    <row r="165" spans="2:65" s="1" customFormat="1" x14ac:dyDescent="0.2">
      <c r="B165" s="32"/>
      <c r="D165" s="144" t="s">
        <v>161</v>
      </c>
      <c r="F165" s="145" t="s">
        <v>275</v>
      </c>
      <c r="I165" s="146"/>
      <c r="L165" s="32"/>
      <c r="M165" s="147"/>
      <c r="T165" s="53"/>
      <c r="AT165" s="17" t="s">
        <v>161</v>
      </c>
      <c r="AU165" s="17" t="s">
        <v>81</v>
      </c>
    </row>
    <row r="166" spans="2:65" s="12" customFormat="1" x14ac:dyDescent="0.2">
      <c r="B166" s="148"/>
      <c r="D166" s="149" t="s">
        <v>163</v>
      </c>
      <c r="E166" s="150" t="s">
        <v>19</v>
      </c>
      <c r="F166" s="151" t="s">
        <v>534</v>
      </c>
      <c r="H166" s="150" t="s">
        <v>19</v>
      </c>
      <c r="I166" s="152"/>
      <c r="L166" s="148"/>
      <c r="M166" s="153"/>
      <c r="T166" s="154"/>
      <c r="AT166" s="150" t="s">
        <v>163</v>
      </c>
      <c r="AU166" s="150" t="s">
        <v>81</v>
      </c>
      <c r="AV166" s="12" t="s">
        <v>79</v>
      </c>
      <c r="AW166" s="12" t="s">
        <v>33</v>
      </c>
      <c r="AX166" s="12" t="s">
        <v>72</v>
      </c>
      <c r="AY166" s="150" t="s">
        <v>152</v>
      </c>
    </row>
    <row r="167" spans="2:65" s="13" customFormat="1" x14ac:dyDescent="0.2">
      <c r="B167" s="155"/>
      <c r="D167" s="149" t="s">
        <v>163</v>
      </c>
      <c r="E167" s="156" t="s">
        <v>19</v>
      </c>
      <c r="F167" s="157" t="s">
        <v>1049</v>
      </c>
      <c r="H167" s="158">
        <v>3.7</v>
      </c>
      <c r="I167" s="159"/>
      <c r="L167" s="155"/>
      <c r="M167" s="160"/>
      <c r="T167" s="161"/>
      <c r="AT167" s="156" t="s">
        <v>163</v>
      </c>
      <c r="AU167" s="156" t="s">
        <v>81</v>
      </c>
      <c r="AV167" s="13" t="s">
        <v>81</v>
      </c>
      <c r="AW167" s="13" t="s">
        <v>33</v>
      </c>
      <c r="AX167" s="13" t="s">
        <v>72</v>
      </c>
      <c r="AY167" s="156" t="s">
        <v>152</v>
      </c>
    </row>
    <row r="168" spans="2:65" s="12" customFormat="1" x14ac:dyDescent="0.2">
      <c r="B168" s="148"/>
      <c r="D168" s="149" t="s">
        <v>163</v>
      </c>
      <c r="E168" s="150" t="s">
        <v>19</v>
      </c>
      <c r="F168" s="151" t="s">
        <v>189</v>
      </c>
      <c r="H168" s="150" t="s">
        <v>19</v>
      </c>
      <c r="I168" s="152"/>
      <c r="L168" s="148"/>
      <c r="M168" s="153"/>
      <c r="T168" s="154"/>
      <c r="AT168" s="150" t="s">
        <v>163</v>
      </c>
      <c r="AU168" s="150" t="s">
        <v>81</v>
      </c>
      <c r="AV168" s="12" t="s">
        <v>79</v>
      </c>
      <c r="AW168" s="12" t="s">
        <v>33</v>
      </c>
      <c r="AX168" s="12" t="s">
        <v>72</v>
      </c>
      <c r="AY168" s="150" t="s">
        <v>152</v>
      </c>
    </row>
    <row r="169" spans="2:65" s="13" customFormat="1" x14ac:dyDescent="0.2">
      <c r="B169" s="155"/>
      <c r="D169" s="149" t="s">
        <v>163</v>
      </c>
      <c r="E169" s="156" t="s">
        <v>19</v>
      </c>
      <c r="F169" s="157" t="s">
        <v>195</v>
      </c>
      <c r="H169" s="158">
        <v>6</v>
      </c>
      <c r="I169" s="159"/>
      <c r="L169" s="155"/>
      <c r="M169" s="160"/>
      <c r="T169" s="161"/>
      <c r="AT169" s="156" t="s">
        <v>163</v>
      </c>
      <c r="AU169" s="156" t="s">
        <v>81</v>
      </c>
      <c r="AV169" s="13" t="s">
        <v>81</v>
      </c>
      <c r="AW169" s="13" t="s">
        <v>33</v>
      </c>
      <c r="AX169" s="13" t="s">
        <v>72</v>
      </c>
      <c r="AY169" s="156" t="s">
        <v>152</v>
      </c>
    </row>
    <row r="170" spans="2:65" s="12" customFormat="1" x14ac:dyDescent="0.2">
      <c r="B170" s="148"/>
      <c r="D170" s="149" t="s">
        <v>163</v>
      </c>
      <c r="E170" s="150" t="s">
        <v>19</v>
      </c>
      <c r="F170" s="151" t="s">
        <v>225</v>
      </c>
      <c r="H170" s="150" t="s">
        <v>19</v>
      </c>
      <c r="I170" s="152"/>
      <c r="L170" s="148"/>
      <c r="M170" s="153"/>
      <c r="T170" s="154"/>
      <c r="AT170" s="150" t="s">
        <v>163</v>
      </c>
      <c r="AU170" s="150" t="s">
        <v>81</v>
      </c>
      <c r="AV170" s="12" t="s">
        <v>79</v>
      </c>
      <c r="AW170" s="12" t="s">
        <v>33</v>
      </c>
      <c r="AX170" s="12" t="s">
        <v>72</v>
      </c>
      <c r="AY170" s="150" t="s">
        <v>152</v>
      </c>
    </row>
    <row r="171" spans="2:65" s="13" customFormat="1" x14ac:dyDescent="0.2">
      <c r="B171" s="155"/>
      <c r="D171" s="149" t="s">
        <v>163</v>
      </c>
      <c r="E171" s="156" t="s">
        <v>19</v>
      </c>
      <c r="F171" s="157" t="s">
        <v>1050</v>
      </c>
      <c r="H171" s="158">
        <v>14.1</v>
      </c>
      <c r="I171" s="159"/>
      <c r="L171" s="155"/>
      <c r="M171" s="160"/>
      <c r="T171" s="161"/>
      <c r="AT171" s="156" t="s">
        <v>163</v>
      </c>
      <c r="AU171" s="156" t="s">
        <v>81</v>
      </c>
      <c r="AV171" s="13" t="s">
        <v>81</v>
      </c>
      <c r="AW171" s="13" t="s">
        <v>33</v>
      </c>
      <c r="AX171" s="13" t="s">
        <v>72</v>
      </c>
      <c r="AY171" s="156" t="s">
        <v>152</v>
      </c>
    </row>
    <row r="172" spans="2:65" s="14" customFormat="1" x14ac:dyDescent="0.2">
      <c r="B172" s="162"/>
      <c r="D172" s="149" t="s">
        <v>163</v>
      </c>
      <c r="E172" s="163" t="s">
        <v>19</v>
      </c>
      <c r="F172" s="164" t="s">
        <v>194</v>
      </c>
      <c r="H172" s="165">
        <v>23.8</v>
      </c>
      <c r="I172" s="166"/>
      <c r="L172" s="162"/>
      <c r="M172" s="167"/>
      <c r="T172" s="168"/>
      <c r="AT172" s="163" t="s">
        <v>163</v>
      </c>
      <c r="AU172" s="163" t="s">
        <v>81</v>
      </c>
      <c r="AV172" s="14" t="s">
        <v>159</v>
      </c>
      <c r="AW172" s="14" t="s">
        <v>33</v>
      </c>
      <c r="AX172" s="14" t="s">
        <v>79</v>
      </c>
      <c r="AY172" s="163" t="s">
        <v>152</v>
      </c>
    </row>
    <row r="173" spans="2:65" s="1" customFormat="1" ht="21.75" customHeight="1" x14ac:dyDescent="0.2">
      <c r="B173" s="32"/>
      <c r="C173" s="131" t="s">
        <v>271</v>
      </c>
      <c r="D173" s="131" t="s">
        <v>154</v>
      </c>
      <c r="E173" s="132" t="s">
        <v>279</v>
      </c>
      <c r="F173" s="133" t="s">
        <v>280</v>
      </c>
      <c r="G173" s="134" t="s">
        <v>157</v>
      </c>
      <c r="H173" s="135">
        <v>28.5</v>
      </c>
      <c r="I173" s="136"/>
      <c r="J173" s="137">
        <f>ROUND(I173*H173,2)</f>
        <v>0</v>
      </c>
      <c r="K173" s="133" t="s">
        <v>158</v>
      </c>
      <c r="L173" s="32"/>
      <c r="M173" s="138" t="s">
        <v>19</v>
      </c>
      <c r="N173" s="139" t="s">
        <v>43</v>
      </c>
      <c r="P173" s="140">
        <f>O173*H173</f>
        <v>0</v>
      </c>
      <c r="Q173" s="140">
        <v>0</v>
      </c>
      <c r="R173" s="140">
        <f>Q173*H173</f>
        <v>0</v>
      </c>
      <c r="S173" s="140">
        <v>0</v>
      </c>
      <c r="T173" s="141">
        <f>S173*H173</f>
        <v>0</v>
      </c>
      <c r="AR173" s="142" t="s">
        <v>159</v>
      </c>
      <c r="AT173" s="142" t="s">
        <v>154</v>
      </c>
      <c r="AU173" s="142" t="s">
        <v>81</v>
      </c>
      <c r="AY173" s="17" t="s">
        <v>152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7" t="s">
        <v>79</v>
      </c>
      <c r="BK173" s="143">
        <f>ROUND(I173*H173,2)</f>
        <v>0</v>
      </c>
      <c r="BL173" s="17" t="s">
        <v>159</v>
      </c>
      <c r="BM173" s="142" t="s">
        <v>573</v>
      </c>
    </row>
    <row r="174" spans="2:65" s="1" customFormat="1" x14ac:dyDescent="0.2">
      <c r="B174" s="32"/>
      <c r="D174" s="144" t="s">
        <v>161</v>
      </c>
      <c r="F174" s="145" t="s">
        <v>282</v>
      </c>
      <c r="I174" s="146"/>
      <c r="L174" s="32"/>
      <c r="M174" s="147"/>
      <c r="T174" s="53"/>
      <c r="AT174" s="17" t="s">
        <v>161</v>
      </c>
      <c r="AU174" s="17" t="s">
        <v>81</v>
      </c>
    </row>
    <row r="175" spans="2:65" s="12" customFormat="1" x14ac:dyDescent="0.2">
      <c r="B175" s="148"/>
      <c r="D175" s="149" t="s">
        <v>163</v>
      </c>
      <c r="E175" s="150" t="s">
        <v>19</v>
      </c>
      <c r="F175" s="151" t="s">
        <v>283</v>
      </c>
      <c r="H175" s="150" t="s">
        <v>19</v>
      </c>
      <c r="I175" s="152"/>
      <c r="L175" s="148"/>
      <c r="M175" s="153"/>
      <c r="T175" s="154"/>
      <c r="AT175" s="150" t="s">
        <v>163</v>
      </c>
      <c r="AU175" s="150" t="s">
        <v>81</v>
      </c>
      <c r="AV175" s="12" t="s">
        <v>79</v>
      </c>
      <c r="AW175" s="12" t="s">
        <v>33</v>
      </c>
      <c r="AX175" s="12" t="s">
        <v>72</v>
      </c>
      <c r="AY175" s="150" t="s">
        <v>152</v>
      </c>
    </row>
    <row r="176" spans="2:65" s="13" customFormat="1" x14ac:dyDescent="0.2">
      <c r="B176" s="155"/>
      <c r="D176" s="149" t="s">
        <v>163</v>
      </c>
      <c r="E176" s="156" t="s">
        <v>19</v>
      </c>
      <c r="F176" s="157" t="s">
        <v>775</v>
      </c>
      <c r="H176" s="158">
        <v>28.5</v>
      </c>
      <c r="I176" s="159"/>
      <c r="L176" s="155"/>
      <c r="M176" s="160"/>
      <c r="T176" s="161"/>
      <c r="AT176" s="156" t="s">
        <v>163</v>
      </c>
      <c r="AU176" s="156" t="s">
        <v>81</v>
      </c>
      <c r="AV176" s="13" t="s">
        <v>81</v>
      </c>
      <c r="AW176" s="13" t="s">
        <v>33</v>
      </c>
      <c r="AX176" s="13" t="s">
        <v>79</v>
      </c>
      <c r="AY176" s="156" t="s">
        <v>152</v>
      </c>
    </row>
    <row r="177" spans="2:65" s="1" customFormat="1" ht="16.5" customHeight="1" x14ac:dyDescent="0.2">
      <c r="B177" s="32"/>
      <c r="C177" s="169" t="s">
        <v>278</v>
      </c>
      <c r="D177" s="169" t="s">
        <v>228</v>
      </c>
      <c r="E177" s="170" t="s">
        <v>286</v>
      </c>
      <c r="F177" s="171" t="s">
        <v>287</v>
      </c>
      <c r="G177" s="172" t="s">
        <v>231</v>
      </c>
      <c r="H177" s="173">
        <v>2.2799999999999998</v>
      </c>
      <c r="I177" s="174"/>
      <c r="J177" s="175">
        <f>ROUND(I177*H177,2)</f>
        <v>0</v>
      </c>
      <c r="K177" s="171" t="s">
        <v>158</v>
      </c>
      <c r="L177" s="176"/>
      <c r="M177" s="177" t="s">
        <v>19</v>
      </c>
      <c r="N177" s="178" t="s">
        <v>43</v>
      </c>
      <c r="P177" s="140">
        <f>O177*H177</f>
        <v>0</v>
      </c>
      <c r="Q177" s="140">
        <v>1</v>
      </c>
      <c r="R177" s="140">
        <f>Q177*H177</f>
        <v>2.2799999999999998</v>
      </c>
      <c r="S177" s="140">
        <v>0</v>
      </c>
      <c r="T177" s="141">
        <f>S177*H177</f>
        <v>0</v>
      </c>
      <c r="AR177" s="142" t="s">
        <v>208</v>
      </c>
      <c r="AT177" s="142" t="s">
        <v>228</v>
      </c>
      <c r="AU177" s="142" t="s">
        <v>81</v>
      </c>
      <c r="AY177" s="17" t="s">
        <v>152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7" t="s">
        <v>79</v>
      </c>
      <c r="BK177" s="143">
        <f>ROUND(I177*H177,2)</f>
        <v>0</v>
      </c>
      <c r="BL177" s="17" t="s">
        <v>159</v>
      </c>
      <c r="BM177" s="142" t="s">
        <v>575</v>
      </c>
    </row>
    <row r="178" spans="2:65" s="13" customFormat="1" x14ac:dyDescent="0.2">
      <c r="B178" s="155"/>
      <c r="D178" s="149" t="s">
        <v>163</v>
      </c>
      <c r="E178" s="156" t="s">
        <v>19</v>
      </c>
      <c r="F178" s="157" t="s">
        <v>776</v>
      </c>
      <c r="H178" s="158">
        <v>2.2799999999999998</v>
      </c>
      <c r="I178" s="159"/>
      <c r="L178" s="155"/>
      <c r="M178" s="160"/>
      <c r="T178" s="161"/>
      <c r="AT178" s="156" t="s">
        <v>163</v>
      </c>
      <c r="AU178" s="156" t="s">
        <v>81</v>
      </c>
      <c r="AV178" s="13" t="s">
        <v>81</v>
      </c>
      <c r="AW178" s="13" t="s">
        <v>33</v>
      </c>
      <c r="AX178" s="13" t="s">
        <v>79</v>
      </c>
      <c r="AY178" s="156" t="s">
        <v>152</v>
      </c>
    </row>
    <row r="179" spans="2:65" s="11" customFormat="1" ht="22.9" customHeight="1" x14ac:dyDescent="0.2">
      <c r="B179" s="119"/>
      <c r="D179" s="120" t="s">
        <v>71</v>
      </c>
      <c r="E179" s="129" t="s">
        <v>81</v>
      </c>
      <c r="F179" s="129" t="s">
        <v>290</v>
      </c>
      <c r="I179" s="122"/>
      <c r="J179" s="130">
        <f>BK179</f>
        <v>0</v>
      </c>
      <c r="L179" s="119"/>
      <c r="M179" s="124"/>
      <c r="P179" s="125">
        <f>SUM(P180:P188)</f>
        <v>0</v>
      </c>
      <c r="R179" s="125">
        <f>SUM(R180:R188)</f>
        <v>9.2510068299999979</v>
      </c>
      <c r="T179" s="126">
        <f>SUM(T180:T188)</f>
        <v>0</v>
      </c>
      <c r="AR179" s="120" t="s">
        <v>79</v>
      </c>
      <c r="AT179" s="127" t="s">
        <v>71</v>
      </c>
      <c r="AU179" s="127" t="s">
        <v>79</v>
      </c>
      <c r="AY179" s="120" t="s">
        <v>152</v>
      </c>
      <c r="BK179" s="128">
        <f>SUM(BK180:BK188)</f>
        <v>0</v>
      </c>
    </row>
    <row r="180" spans="2:65" s="1" customFormat="1" ht="16.5" customHeight="1" x14ac:dyDescent="0.2">
      <c r="B180" s="32"/>
      <c r="C180" s="131" t="s">
        <v>285</v>
      </c>
      <c r="D180" s="131" t="s">
        <v>154</v>
      </c>
      <c r="E180" s="132" t="s">
        <v>291</v>
      </c>
      <c r="F180" s="133" t="s">
        <v>292</v>
      </c>
      <c r="G180" s="134" t="s">
        <v>186</v>
      </c>
      <c r="H180" s="135">
        <v>0.94599999999999995</v>
      </c>
      <c r="I180" s="136"/>
      <c r="J180" s="137">
        <f>ROUND(I180*H180,2)</f>
        <v>0</v>
      </c>
      <c r="K180" s="133" t="s">
        <v>158</v>
      </c>
      <c r="L180" s="32"/>
      <c r="M180" s="138" t="s">
        <v>19</v>
      </c>
      <c r="N180" s="139" t="s">
        <v>43</v>
      </c>
      <c r="P180" s="140">
        <f>O180*H180</f>
        <v>0</v>
      </c>
      <c r="Q180" s="140">
        <v>2.16</v>
      </c>
      <c r="R180" s="140">
        <f>Q180*H180</f>
        <v>2.0433599999999998</v>
      </c>
      <c r="S180" s="140">
        <v>0</v>
      </c>
      <c r="T180" s="141">
        <f>S180*H180</f>
        <v>0</v>
      </c>
      <c r="AR180" s="142" t="s">
        <v>159</v>
      </c>
      <c r="AT180" s="142" t="s">
        <v>154</v>
      </c>
      <c r="AU180" s="142" t="s">
        <v>81</v>
      </c>
      <c r="AY180" s="17" t="s">
        <v>152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7" t="s">
        <v>79</v>
      </c>
      <c r="BK180" s="143">
        <f>ROUND(I180*H180,2)</f>
        <v>0</v>
      </c>
      <c r="BL180" s="17" t="s">
        <v>159</v>
      </c>
      <c r="BM180" s="142" t="s">
        <v>577</v>
      </c>
    </row>
    <row r="181" spans="2:65" s="1" customFormat="1" x14ac:dyDescent="0.2">
      <c r="B181" s="32"/>
      <c r="D181" s="144" t="s">
        <v>161</v>
      </c>
      <c r="F181" s="145" t="s">
        <v>294</v>
      </c>
      <c r="I181" s="146"/>
      <c r="L181" s="32"/>
      <c r="M181" s="147"/>
      <c r="T181" s="53"/>
      <c r="AT181" s="17" t="s">
        <v>161</v>
      </c>
      <c r="AU181" s="17" t="s">
        <v>81</v>
      </c>
    </row>
    <row r="182" spans="2:65" s="13" customFormat="1" x14ac:dyDescent="0.2">
      <c r="B182" s="155"/>
      <c r="D182" s="149" t="s">
        <v>163</v>
      </c>
      <c r="E182" s="156" t="s">
        <v>19</v>
      </c>
      <c r="F182" s="157" t="s">
        <v>1051</v>
      </c>
      <c r="H182" s="158">
        <v>0.94599999999999995</v>
      </c>
      <c r="I182" s="159"/>
      <c r="L182" s="155"/>
      <c r="M182" s="160"/>
      <c r="T182" s="161"/>
      <c r="AT182" s="156" t="s">
        <v>163</v>
      </c>
      <c r="AU182" s="156" t="s">
        <v>81</v>
      </c>
      <c r="AV182" s="13" t="s">
        <v>81</v>
      </c>
      <c r="AW182" s="13" t="s">
        <v>33</v>
      </c>
      <c r="AX182" s="13" t="s">
        <v>79</v>
      </c>
      <c r="AY182" s="156" t="s">
        <v>152</v>
      </c>
    </row>
    <row r="183" spans="2:65" s="1" customFormat="1" ht="21.75" customHeight="1" x14ac:dyDescent="0.2">
      <c r="B183" s="32"/>
      <c r="C183" s="131" t="s">
        <v>7</v>
      </c>
      <c r="D183" s="131" t="s">
        <v>154</v>
      </c>
      <c r="E183" s="132" t="s">
        <v>297</v>
      </c>
      <c r="F183" s="133" t="s">
        <v>298</v>
      </c>
      <c r="G183" s="134" t="s">
        <v>186</v>
      </c>
      <c r="H183" s="135">
        <v>2.8380000000000001</v>
      </c>
      <c r="I183" s="136"/>
      <c r="J183" s="137">
        <f>ROUND(I183*H183,2)</f>
        <v>0</v>
      </c>
      <c r="K183" s="133" t="s">
        <v>158</v>
      </c>
      <c r="L183" s="32"/>
      <c r="M183" s="138" t="s">
        <v>19</v>
      </c>
      <c r="N183" s="139" t="s">
        <v>43</v>
      </c>
      <c r="P183" s="140">
        <f>O183*H183</f>
        <v>0</v>
      </c>
      <c r="Q183" s="140">
        <v>2.5018699999999998</v>
      </c>
      <c r="R183" s="140">
        <f>Q183*H183</f>
        <v>7.1003070599999996</v>
      </c>
      <c r="S183" s="140">
        <v>0</v>
      </c>
      <c r="T183" s="141">
        <f>S183*H183</f>
        <v>0</v>
      </c>
      <c r="AR183" s="142" t="s">
        <v>159</v>
      </c>
      <c r="AT183" s="142" t="s">
        <v>154</v>
      </c>
      <c r="AU183" s="142" t="s">
        <v>81</v>
      </c>
      <c r="AY183" s="17" t="s">
        <v>152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7" t="s">
        <v>79</v>
      </c>
      <c r="BK183" s="143">
        <f>ROUND(I183*H183,2)</f>
        <v>0</v>
      </c>
      <c r="BL183" s="17" t="s">
        <v>159</v>
      </c>
      <c r="BM183" s="142" t="s">
        <v>579</v>
      </c>
    </row>
    <row r="184" spans="2:65" s="1" customFormat="1" x14ac:dyDescent="0.2">
      <c r="B184" s="32"/>
      <c r="D184" s="144" t="s">
        <v>161</v>
      </c>
      <c r="F184" s="145" t="s">
        <v>300</v>
      </c>
      <c r="I184" s="146"/>
      <c r="L184" s="32"/>
      <c r="M184" s="147"/>
      <c r="T184" s="53"/>
      <c r="AT184" s="17" t="s">
        <v>161</v>
      </c>
      <c r="AU184" s="17" t="s">
        <v>81</v>
      </c>
    </row>
    <row r="185" spans="2:65" s="13" customFormat="1" x14ac:dyDescent="0.2">
      <c r="B185" s="155"/>
      <c r="D185" s="149" t="s">
        <v>163</v>
      </c>
      <c r="E185" s="156" t="s">
        <v>19</v>
      </c>
      <c r="F185" s="157" t="s">
        <v>1052</v>
      </c>
      <c r="H185" s="158">
        <v>2.8380000000000001</v>
      </c>
      <c r="I185" s="159"/>
      <c r="L185" s="155"/>
      <c r="M185" s="160"/>
      <c r="T185" s="161"/>
      <c r="AT185" s="156" t="s">
        <v>163</v>
      </c>
      <c r="AU185" s="156" t="s">
        <v>81</v>
      </c>
      <c r="AV185" s="13" t="s">
        <v>81</v>
      </c>
      <c r="AW185" s="13" t="s">
        <v>33</v>
      </c>
      <c r="AX185" s="13" t="s">
        <v>79</v>
      </c>
      <c r="AY185" s="156" t="s">
        <v>152</v>
      </c>
    </row>
    <row r="186" spans="2:65" s="1" customFormat="1" ht="16.5" customHeight="1" x14ac:dyDescent="0.2">
      <c r="B186" s="32"/>
      <c r="C186" s="131" t="s">
        <v>296</v>
      </c>
      <c r="D186" s="131" t="s">
        <v>154</v>
      </c>
      <c r="E186" s="132" t="s">
        <v>303</v>
      </c>
      <c r="F186" s="133" t="s">
        <v>304</v>
      </c>
      <c r="G186" s="134" t="s">
        <v>231</v>
      </c>
      <c r="H186" s="135">
        <v>0.10100000000000001</v>
      </c>
      <c r="I186" s="136"/>
      <c r="J186" s="137">
        <f>ROUND(I186*H186,2)</f>
        <v>0</v>
      </c>
      <c r="K186" s="133" t="s">
        <v>158</v>
      </c>
      <c r="L186" s="32"/>
      <c r="M186" s="138" t="s">
        <v>19</v>
      </c>
      <c r="N186" s="139" t="s">
        <v>43</v>
      </c>
      <c r="P186" s="140">
        <f>O186*H186</f>
        <v>0</v>
      </c>
      <c r="Q186" s="140">
        <v>1.06277</v>
      </c>
      <c r="R186" s="140">
        <f>Q186*H186</f>
        <v>0.10733977</v>
      </c>
      <c r="S186" s="140">
        <v>0</v>
      </c>
      <c r="T186" s="141">
        <f>S186*H186</f>
        <v>0</v>
      </c>
      <c r="AR186" s="142" t="s">
        <v>159</v>
      </c>
      <c r="AT186" s="142" t="s">
        <v>154</v>
      </c>
      <c r="AU186" s="142" t="s">
        <v>81</v>
      </c>
      <c r="AY186" s="17" t="s">
        <v>152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7" t="s">
        <v>79</v>
      </c>
      <c r="BK186" s="143">
        <f>ROUND(I186*H186,2)</f>
        <v>0</v>
      </c>
      <c r="BL186" s="17" t="s">
        <v>159</v>
      </c>
      <c r="BM186" s="142" t="s">
        <v>581</v>
      </c>
    </row>
    <row r="187" spans="2:65" s="1" customFormat="1" x14ac:dyDescent="0.2">
      <c r="B187" s="32"/>
      <c r="D187" s="144" t="s">
        <v>161</v>
      </c>
      <c r="F187" s="145" t="s">
        <v>306</v>
      </c>
      <c r="I187" s="146"/>
      <c r="L187" s="32"/>
      <c r="M187" s="147"/>
      <c r="T187" s="53"/>
      <c r="AT187" s="17" t="s">
        <v>161</v>
      </c>
      <c r="AU187" s="17" t="s">
        <v>81</v>
      </c>
    </row>
    <row r="188" spans="2:65" s="13" customFormat="1" x14ac:dyDescent="0.2">
      <c r="B188" s="155"/>
      <c r="D188" s="149" t="s">
        <v>163</v>
      </c>
      <c r="E188" s="156" t="s">
        <v>19</v>
      </c>
      <c r="F188" s="157" t="s">
        <v>1053</v>
      </c>
      <c r="H188" s="158">
        <v>0.10100000000000001</v>
      </c>
      <c r="I188" s="159"/>
      <c r="L188" s="155"/>
      <c r="M188" s="160"/>
      <c r="T188" s="161"/>
      <c r="AT188" s="156" t="s">
        <v>163</v>
      </c>
      <c r="AU188" s="156" t="s">
        <v>81</v>
      </c>
      <c r="AV188" s="13" t="s">
        <v>81</v>
      </c>
      <c r="AW188" s="13" t="s">
        <v>33</v>
      </c>
      <c r="AX188" s="13" t="s">
        <v>79</v>
      </c>
      <c r="AY188" s="156" t="s">
        <v>152</v>
      </c>
    </row>
    <row r="189" spans="2:65" s="11" customFormat="1" ht="22.9" customHeight="1" x14ac:dyDescent="0.2">
      <c r="B189" s="119"/>
      <c r="D189" s="120" t="s">
        <v>71</v>
      </c>
      <c r="E189" s="129" t="s">
        <v>183</v>
      </c>
      <c r="F189" s="129" t="s">
        <v>308</v>
      </c>
      <c r="I189" s="122"/>
      <c r="J189" s="130">
        <f>BK189</f>
        <v>0</v>
      </c>
      <c r="L189" s="119"/>
      <c r="M189" s="124"/>
      <c r="P189" s="125">
        <f>SUM(P190:P226)</f>
        <v>0</v>
      </c>
      <c r="R189" s="125">
        <f>SUM(R190:R226)</f>
        <v>2.4348100000000001</v>
      </c>
      <c r="T189" s="126">
        <f>SUM(T190:T226)</f>
        <v>0</v>
      </c>
      <c r="AR189" s="120" t="s">
        <v>79</v>
      </c>
      <c r="AT189" s="127" t="s">
        <v>71</v>
      </c>
      <c r="AU189" s="127" t="s">
        <v>79</v>
      </c>
      <c r="AY189" s="120" t="s">
        <v>152</v>
      </c>
      <c r="BK189" s="128">
        <f>SUM(BK190:BK226)</f>
        <v>0</v>
      </c>
    </row>
    <row r="190" spans="2:65" s="1" customFormat="1" ht="21.75" customHeight="1" x14ac:dyDescent="0.2">
      <c r="B190" s="32"/>
      <c r="C190" s="131" t="s">
        <v>302</v>
      </c>
      <c r="D190" s="131" t="s">
        <v>154</v>
      </c>
      <c r="E190" s="132" t="s">
        <v>583</v>
      </c>
      <c r="F190" s="133" t="s">
        <v>584</v>
      </c>
      <c r="G190" s="134" t="s">
        <v>157</v>
      </c>
      <c r="H190" s="135">
        <v>3.7</v>
      </c>
      <c r="I190" s="136"/>
      <c r="J190" s="137">
        <f>ROUND(I190*H190,2)</f>
        <v>0</v>
      </c>
      <c r="K190" s="133" t="s">
        <v>158</v>
      </c>
      <c r="L190" s="32"/>
      <c r="M190" s="138" t="s">
        <v>19</v>
      </c>
      <c r="N190" s="139" t="s">
        <v>43</v>
      </c>
      <c r="P190" s="140">
        <f>O190*H190</f>
        <v>0</v>
      </c>
      <c r="Q190" s="140">
        <v>0</v>
      </c>
      <c r="R190" s="140">
        <f>Q190*H190</f>
        <v>0</v>
      </c>
      <c r="S190" s="140">
        <v>0</v>
      </c>
      <c r="T190" s="141">
        <f>S190*H190</f>
        <v>0</v>
      </c>
      <c r="AR190" s="142" t="s">
        <v>159</v>
      </c>
      <c r="AT190" s="142" t="s">
        <v>154</v>
      </c>
      <c r="AU190" s="142" t="s">
        <v>81</v>
      </c>
      <c r="AY190" s="17" t="s">
        <v>152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7" t="s">
        <v>79</v>
      </c>
      <c r="BK190" s="143">
        <f>ROUND(I190*H190,2)</f>
        <v>0</v>
      </c>
      <c r="BL190" s="17" t="s">
        <v>159</v>
      </c>
      <c r="BM190" s="142" t="s">
        <v>585</v>
      </c>
    </row>
    <row r="191" spans="2:65" s="1" customFormat="1" x14ac:dyDescent="0.2">
      <c r="B191" s="32"/>
      <c r="D191" s="144" t="s">
        <v>161</v>
      </c>
      <c r="F191" s="145" t="s">
        <v>586</v>
      </c>
      <c r="I191" s="146"/>
      <c r="L191" s="32"/>
      <c r="M191" s="147"/>
      <c r="T191" s="53"/>
      <c r="AT191" s="17" t="s">
        <v>161</v>
      </c>
      <c r="AU191" s="17" t="s">
        <v>81</v>
      </c>
    </row>
    <row r="192" spans="2:65" s="12" customFormat="1" x14ac:dyDescent="0.2">
      <c r="B192" s="148"/>
      <c r="D192" s="149" t="s">
        <v>163</v>
      </c>
      <c r="E192" s="150" t="s">
        <v>19</v>
      </c>
      <c r="F192" s="151" t="s">
        <v>534</v>
      </c>
      <c r="H192" s="150" t="s">
        <v>19</v>
      </c>
      <c r="I192" s="152"/>
      <c r="L192" s="148"/>
      <c r="M192" s="153"/>
      <c r="T192" s="154"/>
      <c r="AT192" s="150" t="s">
        <v>163</v>
      </c>
      <c r="AU192" s="150" t="s">
        <v>81</v>
      </c>
      <c r="AV192" s="12" t="s">
        <v>79</v>
      </c>
      <c r="AW192" s="12" t="s">
        <v>33</v>
      </c>
      <c r="AX192" s="12" t="s">
        <v>72</v>
      </c>
      <c r="AY192" s="150" t="s">
        <v>152</v>
      </c>
    </row>
    <row r="193" spans="2:65" s="13" customFormat="1" x14ac:dyDescent="0.2">
      <c r="B193" s="155"/>
      <c r="D193" s="149" t="s">
        <v>163</v>
      </c>
      <c r="E193" s="156" t="s">
        <v>19</v>
      </c>
      <c r="F193" s="157" t="s">
        <v>1049</v>
      </c>
      <c r="H193" s="158">
        <v>3.7</v>
      </c>
      <c r="I193" s="159"/>
      <c r="L193" s="155"/>
      <c r="M193" s="160"/>
      <c r="T193" s="161"/>
      <c r="AT193" s="156" t="s">
        <v>163</v>
      </c>
      <c r="AU193" s="156" t="s">
        <v>81</v>
      </c>
      <c r="AV193" s="13" t="s">
        <v>81</v>
      </c>
      <c r="AW193" s="13" t="s">
        <v>33</v>
      </c>
      <c r="AX193" s="13" t="s">
        <v>79</v>
      </c>
      <c r="AY193" s="156" t="s">
        <v>152</v>
      </c>
    </row>
    <row r="194" spans="2:65" s="1" customFormat="1" ht="21.75" customHeight="1" x14ac:dyDescent="0.2">
      <c r="B194" s="32"/>
      <c r="C194" s="131" t="s">
        <v>309</v>
      </c>
      <c r="D194" s="131" t="s">
        <v>154</v>
      </c>
      <c r="E194" s="132" t="s">
        <v>588</v>
      </c>
      <c r="F194" s="133" t="s">
        <v>589</v>
      </c>
      <c r="G194" s="134" t="s">
        <v>157</v>
      </c>
      <c r="H194" s="135">
        <v>3.7</v>
      </c>
      <c r="I194" s="136"/>
      <c r="J194" s="137">
        <f>ROUND(I194*H194,2)</f>
        <v>0</v>
      </c>
      <c r="K194" s="133" t="s">
        <v>158</v>
      </c>
      <c r="L194" s="32"/>
      <c r="M194" s="138" t="s">
        <v>19</v>
      </c>
      <c r="N194" s="139" t="s">
        <v>43</v>
      </c>
      <c r="P194" s="140">
        <f>O194*H194</f>
        <v>0</v>
      </c>
      <c r="Q194" s="140">
        <v>0</v>
      </c>
      <c r="R194" s="140">
        <f>Q194*H194</f>
        <v>0</v>
      </c>
      <c r="S194" s="140">
        <v>0</v>
      </c>
      <c r="T194" s="141">
        <f>S194*H194</f>
        <v>0</v>
      </c>
      <c r="AR194" s="142" t="s">
        <v>159</v>
      </c>
      <c r="AT194" s="142" t="s">
        <v>154</v>
      </c>
      <c r="AU194" s="142" t="s">
        <v>81</v>
      </c>
      <c r="AY194" s="17" t="s">
        <v>152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7" t="s">
        <v>79</v>
      </c>
      <c r="BK194" s="143">
        <f>ROUND(I194*H194,2)</f>
        <v>0</v>
      </c>
      <c r="BL194" s="17" t="s">
        <v>159</v>
      </c>
      <c r="BM194" s="142" t="s">
        <v>590</v>
      </c>
    </row>
    <row r="195" spans="2:65" s="1" customFormat="1" x14ac:dyDescent="0.2">
      <c r="B195" s="32"/>
      <c r="D195" s="144" t="s">
        <v>161</v>
      </c>
      <c r="F195" s="145" t="s">
        <v>591</v>
      </c>
      <c r="I195" s="146"/>
      <c r="L195" s="32"/>
      <c r="M195" s="147"/>
      <c r="T195" s="53"/>
      <c r="AT195" s="17" t="s">
        <v>161</v>
      </c>
      <c r="AU195" s="17" t="s">
        <v>81</v>
      </c>
    </row>
    <row r="196" spans="2:65" s="12" customFormat="1" x14ac:dyDescent="0.2">
      <c r="B196" s="148"/>
      <c r="D196" s="149" t="s">
        <v>163</v>
      </c>
      <c r="E196" s="150" t="s">
        <v>19</v>
      </c>
      <c r="F196" s="151" t="s">
        <v>534</v>
      </c>
      <c r="H196" s="150" t="s">
        <v>19</v>
      </c>
      <c r="I196" s="152"/>
      <c r="L196" s="148"/>
      <c r="M196" s="153"/>
      <c r="T196" s="154"/>
      <c r="AT196" s="150" t="s">
        <v>163</v>
      </c>
      <c r="AU196" s="150" t="s">
        <v>81</v>
      </c>
      <c r="AV196" s="12" t="s">
        <v>79</v>
      </c>
      <c r="AW196" s="12" t="s">
        <v>33</v>
      </c>
      <c r="AX196" s="12" t="s">
        <v>72</v>
      </c>
      <c r="AY196" s="150" t="s">
        <v>152</v>
      </c>
    </row>
    <row r="197" spans="2:65" s="13" customFormat="1" x14ac:dyDescent="0.2">
      <c r="B197" s="155"/>
      <c r="D197" s="149" t="s">
        <v>163</v>
      </c>
      <c r="E197" s="156" t="s">
        <v>19</v>
      </c>
      <c r="F197" s="157" t="s">
        <v>1049</v>
      </c>
      <c r="H197" s="158">
        <v>3.7</v>
      </c>
      <c r="I197" s="159"/>
      <c r="L197" s="155"/>
      <c r="M197" s="160"/>
      <c r="T197" s="161"/>
      <c r="AT197" s="156" t="s">
        <v>163</v>
      </c>
      <c r="AU197" s="156" t="s">
        <v>81</v>
      </c>
      <c r="AV197" s="13" t="s">
        <v>81</v>
      </c>
      <c r="AW197" s="13" t="s">
        <v>33</v>
      </c>
      <c r="AX197" s="13" t="s">
        <v>79</v>
      </c>
      <c r="AY197" s="156" t="s">
        <v>152</v>
      </c>
    </row>
    <row r="198" spans="2:65" s="1" customFormat="1" ht="21.75" customHeight="1" x14ac:dyDescent="0.2">
      <c r="B198" s="32"/>
      <c r="C198" s="131" t="s">
        <v>314</v>
      </c>
      <c r="D198" s="131" t="s">
        <v>154</v>
      </c>
      <c r="E198" s="132" t="s">
        <v>310</v>
      </c>
      <c r="F198" s="133" t="s">
        <v>311</v>
      </c>
      <c r="G198" s="134" t="s">
        <v>157</v>
      </c>
      <c r="H198" s="135">
        <v>6</v>
      </c>
      <c r="I198" s="136"/>
      <c r="J198" s="137">
        <f>ROUND(I198*H198,2)</f>
        <v>0</v>
      </c>
      <c r="K198" s="133" t="s">
        <v>158</v>
      </c>
      <c r="L198" s="32"/>
      <c r="M198" s="138" t="s">
        <v>19</v>
      </c>
      <c r="N198" s="139" t="s">
        <v>43</v>
      </c>
      <c r="P198" s="140">
        <f>O198*H198</f>
        <v>0</v>
      </c>
      <c r="Q198" s="140">
        <v>0</v>
      </c>
      <c r="R198" s="140">
        <f>Q198*H198</f>
        <v>0</v>
      </c>
      <c r="S198" s="140">
        <v>0</v>
      </c>
      <c r="T198" s="141">
        <f>S198*H198</f>
        <v>0</v>
      </c>
      <c r="AR198" s="142" t="s">
        <v>159</v>
      </c>
      <c r="AT198" s="142" t="s">
        <v>154</v>
      </c>
      <c r="AU198" s="142" t="s">
        <v>81</v>
      </c>
      <c r="AY198" s="17" t="s">
        <v>152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7" t="s">
        <v>79</v>
      </c>
      <c r="BK198" s="143">
        <f>ROUND(I198*H198,2)</f>
        <v>0</v>
      </c>
      <c r="BL198" s="17" t="s">
        <v>159</v>
      </c>
      <c r="BM198" s="142" t="s">
        <v>592</v>
      </c>
    </row>
    <row r="199" spans="2:65" s="1" customFormat="1" x14ac:dyDescent="0.2">
      <c r="B199" s="32"/>
      <c r="D199" s="144" t="s">
        <v>161</v>
      </c>
      <c r="F199" s="145" t="s">
        <v>313</v>
      </c>
      <c r="I199" s="146"/>
      <c r="L199" s="32"/>
      <c r="M199" s="147"/>
      <c r="T199" s="53"/>
      <c r="AT199" s="17" t="s">
        <v>161</v>
      </c>
      <c r="AU199" s="17" t="s">
        <v>81</v>
      </c>
    </row>
    <row r="200" spans="2:65" s="12" customFormat="1" x14ac:dyDescent="0.2">
      <c r="B200" s="148"/>
      <c r="D200" s="149" t="s">
        <v>163</v>
      </c>
      <c r="E200" s="150" t="s">
        <v>19</v>
      </c>
      <c r="F200" s="151" t="s">
        <v>189</v>
      </c>
      <c r="H200" s="150" t="s">
        <v>19</v>
      </c>
      <c r="I200" s="152"/>
      <c r="L200" s="148"/>
      <c r="M200" s="153"/>
      <c r="T200" s="154"/>
      <c r="AT200" s="150" t="s">
        <v>163</v>
      </c>
      <c r="AU200" s="150" t="s">
        <v>81</v>
      </c>
      <c r="AV200" s="12" t="s">
        <v>79</v>
      </c>
      <c r="AW200" s="12" t="s">
        <v>33</v>
      </c>
      <c r="AX200" s="12" t="s">
        <v>72</v>
      </c>
      <c r="AY200" s="150" t="s">
        <v>152</v>
      </c>
    </row>
    <row r="201" spans="2:65" s="13" customFormat="1" x14ac:dyDescent="0.2">
      <c r="B201" s="155"/>
      <c r="D201" s="149" t="s">
        <v>163</v>
      </c>
      <c r="E201" s="156" t="s">
        <v>19</v>
      </c>
      <c r="F201" s="157" t="s">
        <v>195</v>
      </c>
      <c r="H201" s="158">
        <v>6</v>
      </c>
      <c r="I201" s="159"/>
      <c r="L201" s="155"/>
      <c r="M201" s="160"/>
      <c r="T201" s="161"/>
      <c r="AT201" s="156" t="s">
        <v>163</v>
      </c>
      <c r="AU201" s="156" t="s">
        <v>81</v>
      </c>
      <c r="AV201" s="13" t="s">
        <v>81</v>
      </c>
      <c r="AW201" s="13" t="s">
        <v>33</v>
      </c>
      <c r="AX201" s="13" t="s">
        <v>79</v>
      </c>
      <c r="AY201" s="156" t="s">
        <v>152</v>
      </c>
    </row>
    <row r="202" spans="2:65" s="1" customFormat="1" ht="24.2" customHeight="1" x14ac:dyDescent="0.2">
      <c r="B202" s="32"/>
      <c r="C202" s="131" t="s">
        <v>321</v>
      </c>
      <c r="D202" s="131" t="s">
        <v>154</v>
      </c>
      <c r="E202" s="132" t="s">
        <v>315</v>
      </c>
      <c r="F202" s="133" t="s">
        <v>316</v>
      </c>
      <c r="G202" s="134" t="s">
        <v>157</v>
      </c>
      <c r="H202" s="135">
        <v>5.55</v>
      </c>
      <c r="I202" s="136"/>
      <c r="J202" s="137">
        <f>ROUND(I202*H202,2)</f>
        <v>0</v>
      </c>
      <c r="K202" s="133" t="s">
        <v>158</v>
      </c>
      <c r="L202" s="32"/>
      <c r="M202" s="138" t="s">
        <v>19</v>
      </c>
      <c r="N202" s="139" t="s">
        <v>43</v>
      </c>
      <c r="P202" s="140">
        <f>O202*H202</f>
        <v>0</v>
      </c>
      <c r="Q202" s="140">
        <v>0</v>
      </c>
      <c r="R202" s="140">
        <f>Q202*H202</f>
        <v>0</v>
      </c>
      <c r="S202" s="140">
        <v>0</v>
      </c>
      <c r="T202" s="141">
        <f>S202*H202</f>
        <v>0</v>
      </c>
      <c r="AR202" s="142" t="s">
        <v>159</v>
      </c>
      <c r="AT202" s="142" t="s">
        <v>154</v>
      </c>
      <c r="AU202" s="142" t="s">
        <v>81</v>
      </c>
      <c r="AY202" s="17" t="s">
        <v>152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7" t="s">
        <v>79</v>
      </c>
      <c r="BK202" s="143">
        <f>ROUND(I202*H202,2)</f>
        <v>0</v>
      </c>
      <c r="BL202" s="17" t="s">
        <v>159</v>
      </c>
      <c r="BM202" s="142" t="s">
        <v>593</v>
      </c>
    </row>
    <row r="203" spans="2:65" s="1" customFormat="1" x14ac:dyDescent="0.2">
      <c r="B203" s="32"/>
      <c r="D203" s="144" t="s">
        <v>161</v>
      </c>
      <c r="F203" s="145" t="s">
        <v>318</v>
      </c>
      <c r="I203" s="146"/>
      <c r="L203" s="32"/>
      <c r="M203" s="147"/>
      <c r="T203" s="53"/>
      <c r="AT203" s="17" t="s">
        <v>161</v>
      </c>
      <c r="AU203" s="17" t="s">
        <v>81</v>
      </c>
    </row>
    <row r="204" spans="2:65" s="12" customFormat="1" x14ac:dyDescent="0.2">
      <c r="B204" s="148"/>
      <c r="D204" s="149" t="s">
        <v>163</v>
      </c>
      <c r="E204" s="150" t="s">
        <v>19</v>
      </c>
      <c r="F204" s="151" t="s">
        <v>319</v>
      </c>
      <c r="H204" s="150" t="s">
        <v>19</v>
      </c>
      <c r="I204" s="152"/>
      <c r="L204" s="148"/>
      <c r="M204" s="153"/>
      <c r="T204" s="154"/>
      <c r="AT204" s="150" t="s">
        <v>163</v>
      </c>
      <c r="AU204" s="150" t="s">
        <v>81</v>
      </c>
      <c r="AV204" s="12" t="s">
        <v>79</v>
      </c>
      <c r="AW204" s="12" t="s">
        <v>33</v>
      </c>
      <c r="AX204" s="12" t="s">
        <v>72</v>
      </c>
      <c r="AY204" s="150" t="s">
        <v>152</v>
      </c>
    </row>
    <row r="205" spans="2:65" s="13" customFormat="1" x14ac:dyDescent="0.2">
      <c r="B205" s="155"/>
      <c r="D205" s="149" t="s">
        <v>163</v>
      </c>
      <c r="E205" s="156" t="s">
        <v>19</v>
      </c>
      <c r="F205" s="157" t="s">
        <v>1054</v>
      </c>
      <c r="H205" s="158">
        <v>5.55</v>
      </c>
      <c r="I205" s="159"/>
      <c r="L205" s="155"/>
      <c r="M205" s="160"/>
      <c r="T205" s="161"/>
      <c r="AT205" s="156" t="s">
        <v>163</v>
      </c>
      <c r="AU205" s="156" t="s">
        <v>81</v>
      </c>
      <c r="AV205" s="13" t="s">
        <v>81</v>
      </c>
      <c r="AW205" s="13" t="s">
        <v>33</v>
      </c>
      <c r="AX205" s="13" t="s">
        <v>79</v>
      </c>
      <c r="AY205" s="156" t="s">
        <v>152</v>
      </c>
    </row>
    <row r="206" spans="2:65" s="1" customFormat="1" ht="16.5" customHeight="1" x14ac:dyDescent="0.2">
      <c r="B206" s="32"/>
      <c r="C206" s="131" t="s">
        <v>326</v>
      </c>
      <c r="D206" s="131" t="s">
        <v>154</v>
      </c>
      <c r="E206" s="132" t="s">
        <v>322</v>
      </c>
      <c r="F206" s="133" t="s">
        <v>323</v>
      </c>
      <c r="G206" s="134" t="s">
        <v>157</v>
      </c>
      <c r="H206" s="135">
        <v>5.55</v>
      </c>
      <c r="I206" s="136"/>
      <c r="J206" s="137">
        <f>ROUND(I206*H206,2)</f>
        <v>0</v>
      </c>
      <c r="K206" s="133" t="s">
        <v>158</v>
      </c>
      <c r="L206" s="32"/>
      <c r="M206" s="138" t="s">
        <v>19</v>
      </c>
      <c r="N206" s="139" t="s">
        <v>43</v>
      </c>
      <c r="P206" s="140">
        <f>O206*H206</f>
        <v>0</v>
      </c>
      <c r="Q206" s="140">
        <v>0</v>
      </c>
      <c r="R206" s="140">
        <f>Q206*H206</f>
        <v>0</v>
      </c>
      <c r="S206" s="140">
        <v>0</v>
      </c>
      <c r="T206" s="141">
        <f>S206*H206</f>
        <v>0</v>
      </c>
      <c r="AR206" s="142" t="s">
        <v>159</v>
      </c>
      <c r="AT206" s="142" t="s">
        <v>154</v>
      </c>
      <c r="AU206" s="142" t="s">
        <v>81</v>
      </c>
      <c r="AY206" s="17" t="s">
        <v>152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7" t="s">
        <v>79</v>
      </c>
      <c r="BK206" s="143">
        <f>ROUND(I206*H206,2)</f>
        <v>0</v>
      </c>
      <c r="BL206" s="17" t="s">
        <v>159</v>
      </c>
      <c r="BM206" s="142" t="s">
        <v>595</v>
      </c>
    </row>
    <row r="207" spans="2:65" s="1" customFormat="1" x14ac:dyDescent="0.2">
      <c r="B207" s="32"/>
      <c r="D207" s="144" t="s">
        <v>161</v>
      </c>
      <c r="F207" s="145" t="s">
        <v>325</v>
      </c>
      <c r="I207" s="146"/>
      <c r="L207" s="32"/>
      <c r="M207" s="147"/>
      <c r="T207" s="53"/>
      <c r="AT207" s="17" t="s">
        <v>161</v>
      </c>
      <c r="AU207" s="17" t="s">
        <v>81</v>
      </c>
    </row>
    <row r="208" spans="2:65" s="12" customFormat="1" x14ac:dyDescent="0.2">
      <c r="B208" s="148"/>
      <c r="D208" s="149" t="s">
        <v>163</v>
      </c>
      <c r="E208" s="150" t="s">
        <v>19</v>
      </c>
      <c r="F208" s="151" t="s">
        <v>319</v>
      </c>
      <c r="H208" s="150" t="s">
        <v>19</v>
      </c>
      <c r="I208" s="152"/>
      <c r="L208" s="148"/>
      <c r="M208" s="153"/>
      <c r="T208" s="154"/>
      <c r="AT208" s="150" t="s">
        <v>163</v>
      </c>
      <c r="AU208" s="150" t="s">
        <v>81</v>
      </c>
      <c r="AV208" s="12" t="s">
        <v>79</v>
      </c>
      <c r="AW208" s="12" t="s">
        <v>33</v>
      </c>
      <c r="AX208" s="12" t="s">
        <v>72</v>
      </c>
      <c r="AY208" s="150" t="s">
        <v>152</v>
      </c>
    </row>
    <row r="209" spans="2:65" s="13" customFormat="1" x14ac:dyDescent="0.2">
      <c r="B209" s="155"/>
      <c r="D209" s="149" t="s">
        <v>163</v>
      </c>
      <c r="E209" s="156" t="s">
        <v>19</v>
      </c>
      <c r="F209" s="157" t="s">
        <v>1054</v>
      </c>
      <c r="H209" s="158">
        <v>5.55</v>
      </c>
      <c r="I209" s="159"/>
      <c r="L209" s="155"/>
      <c r="M209" s="160"/>
      <c r="T209" s="161"/>
      <c r="AT209" s="156" t="s">
        <v>163</v>
      </c>
      <c r="AU209" s="156" t="s">
        <v>81</v>
      </c>
      <c r="AV209" s="13" t="s">
        <v>81</v>
      </c>
      <c r="AW209" s="13" t="s">
        <v>33</v>
      </c>
      <c r="AX209" s="13" t="s">
        <v>79</v>
      </c>
      <c r="AY209" s="156" t="s">
        <v>152</v>
      </c>
    </row>
    <row r="210" spans="2:65" s="1" customFormat="1" ht="24.2" customHeight="1" x14ac:dyDescent="0.2">
      <c r="B210" s="32"/>
      <c r="C210" s="131" t="s">
        <v>331</v>
      </c>
      <c r="D210" s="131" t="s">
        <v>154</v>
      </c>
      <c r="E210" s="132" t="s">
        <v>327</v>
      </c>
      <c r="F210" s="133" t="s">
        <v>328</v>
      </c>
      <c r="G210" s="134" t="s">
        <v>157</v>
      </c>
      <c r="H210" s="135">
        <v>5.55</v>
      </c>
      <c r="I210" s="136"/>
      <c r="J210" s="137">
        <f>ROUND(I210*H210,2)</f>
        <v>0</v>
      </c>
      <c r="K210" s="133" t="s">
        <v>158</v>
      </c>
      <c r="L210" s="32"/>
      <c r="M210" s="138" t="s">
        <v>19</v>
      </c>
      <c r="N210" s="139" t="s">
        <v>43</v>
      </c>
      <c r="P210" s="140">
        <f>O210*H210</f>
        <v>0</v>
      </c>
      <c r="Q210" s="140">
        <v>0</v>
      </c>
      <c r="R210" s="140">
        <f>Q210*H210</f>
        <v>0</v>
      </c>
      <c r="S210" s="140">
        <v>0</v>
      </c>
      <c r="T210" s="141">
        <f>S210*H210</f>
        <v>0</v>
      </c>
      <c r="AR210" s="142" t="s">
        <v>159</v>
      </c>
      <c r="AT210" s="142" t="s">
        <v>154</v>
      </c>
      <c r="AU210" s="142" t="s">
        <v>81</v>
      </c>
      <c r="AY210" s="17" t="s">
        <v>152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7" t="s">
        <v>79</v>
      </c>
      <c r="BK210" s="143">
        <f>ROUND(I210*H210,2)</f>
        <v>0</v>
      </c>
      <c r="BL210" s="17" t="s">
        <v>159</v>
      </c>
      <c r="BM210" s="142" t="s">
        <v>596</v>
      </c>
    </row>
    <row r="211" spans="2:65" s="1" customFormat="1" x14ac:dyDescent="0.2">
      <c r="B211" s="32"/>
      <c r="D211" s="144" t="s">
        <v>161</v>
      </c>
      <c r="F211" s="145" t="s">
        <v>330</v>
      </c>
      <c r="I211" s="146"/>
      <c r="L211" s="32"/>
      <c r="M211" s="147"/>
      <c r="T211" s="53"/>
      <c r="AT211" s="17" t="s">
        <v>161</v>
      </c>
      <c r="AU211" s="17" t="s">
        <v>81</v>
      </c>
    </row>
    <row r="212" spans="2:65" s="12" customFormat="1" x14ac:dyDescent="0.2">
      <c r="B212" s="148"/>
      <c r="D212" s="149" t="s">
        <v>163</v>
      </c>
      <c r="E212" s="150" t="s">
        <v>19</v>
      </c>
      <c r="F212" s="151" t="s">
        <v>319</v>
      </c>
      <c r="H212" s="150" t="s">
        <v>19</v>
      </c>
      <c r="I212" s="152"/>
      <c r="L212" s="148"/>
      <c r="M212" s="153"/>
      <c r="T212" s="154"/>
      <c r="AT212" s="150" t="s">
        <v>163</v>
      </c>
      <c r="AU212" s="150" t="s">
        <v>81</v>
      </c>
      <c r="AV212" s="12" t="s">
        <v>79</v>
      </c>
      <c r="AW212" s="12" t="s">
        <v>33</v>
      </c>
      <c r="AX212" s="12" t="s">
        <v>72</v>
      </c>
      <c r="AY212" s="150" t="s">
        <v>152</v>
      </c>
    </row>
    <row r="213" spans="2:65" s="13" customFormat="1" x14ac:dyDescent="0.2">
      <c r="B213" s="155"/>
      <c r="D213" s="149" t="s">
        <v>163</v>
      </c>
      <c r="E213" s="156" t="s">
        <v>19</v>
      </c>
      <c r="F213" s="157" t="s">
        <v>1054</v>
      </c>
      <c r="H213" s="158">
        <v>5.55</v>
      </c>
      <c r="I213" s="159"/>
      <c r="L213" s="155"/>
      <c r="M213" s="160"/>
      <c r="T213" s="161"/>
      <c r="AT213" s="156" t="s">
        <v>163</v>
      </c>
      <c r="AU213" s="156" t="s">
        <v>81</v>
      </c>
      <c r="AV213" s="13" t="s">
        <v>81</v>
      </c>
      <c r="AW213" s="13" t="s">
        <v>33</v>
      </c>
      <c r="AX213" s="13" t="s">
        <v>79</v>
      </c>
      <c r="AY213" s="156" t="s">
        <v>152</v>
      </c>
    </row>
    <row r="214" spans="2:65" s="1" customFormat="1" ht="37.9" customHeight="1" x14ac:dyDescent="0.2">
      <c r="B214" s="32"/>
      <c r="C214" s="131" t="s">
        <v>336</v>
      </c>
      <c r="D214" s="131" t="s">
        <v>154</v>
      </c>
      <c r="E214" s="132" t="s">
        <v>332</v>
      </c>
      <c r="F214" s="133" t="s">
        <v>703</v>
      </c>
      <c r="G214" s="134" t="s">
        <v>157</v>
      </c>
      <c r="H214" s="135">
        <v>6</v>
      </c>
      <c r="I214" s="136"/>
      <c r="J214" s="137">
        <f>ROUND(I214*H214,2)</f>
        <v>0</v>
      </c>
      <c r="K214" s="133" t="s">
        <v>158</v>
      </c>
      <c r="L214" s="32"/>
      <c r="M214" s="138" t="s">
        <v>19</v>
      </c>
      <c r="N214" s="139" t="s">
        <v>43</v>
      </c>
      <c r="P214" s="140">
        <f>O214*H214</f>
        <v>0</v>
      </c>
      <c r="Q214" s="140">
        <v>8.9219999999999994E-2</v>
      </c>
      <c r="R214" s="140">
        <f>Q214*H214</f>
        <v>0.53532000000000002</v>
      </c>
      <c r="S214" s="140">
        <v>0</v>
      </c>
      <c r="T214" s="141">
        <f>S214*H214</f>
        <v>0</v>
      </c>
      <c r="AR214" s="142" t="s">
        <v>159</v>
      </c>
      <c r="AT214" s="142" t="s">
        <v>154</v>
      </c>
      <c r="AU214" s="142" t="s">
        <v>81</v>
      </c>
      <c r="AY214" s="17" t="s">
        <v>152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7" t="s">
        <v>79</v>
      </c>
      <c r="BK214" s="143">
        <f>ROUND(I214*H214,2)</f>
        <v>0</v>
      </c>
      <c r="BL214" s="17" t="s">
        <v>159</v>
      </c>
      <c r="BM214" s="142" t="s">
        <v>597</v>
      </c>
    </row>
    <row r="215" spans="2:65" s="1" customFormat="1" x14ac:dyDescent="0.2">
      <c r="B215" s="32"/>
      <c r="D215" s="144" t="s">
        <v>161</v>
      </c>
      <c r="F215" s="145" t="s">
        <v>335</v>
      </c>
      <c r="I215" s="146"/>
      <c r="L215" s="32"/>
      <c r="M215" s="147"/>
      <c r="T215" s="53"/>
      <c r="AT215" s="17" t="s">
        <v>161</v>
      </c>
      <c r="AU215" s="17" t="s">
        <v>81</v>
      </c>
    </row>
    <row r="216" spans="2:65" s="12" customFormat="1" x14ac:dyDescent="0.2">
      <c r="B216" s="148"/>
      <c r="D216" s="149" t="s">
        <v>163</v>
      </c>
      <c r="E216" s="150" t="s">
        <v>19</v>
      </c>
      <c r="F216" s="151" t="s">
        <v>189</v>
      </c>
      <c r="H216" s="150" t="s">
        <v>19</v>
      </c>
      <c r="I216" s="152"/>
      <c r="L216" s="148"/>
      <c r="M216" s="153"/>
      <c r="T216" s="154"/>
      <c r="AT216" s="150" t="s">
        <v>163</v>
      </c>
      <c r="AU216" s="150" t="s">
        <v>81</v>
      </c>
      <c r="AV216" s="12" t="s">
        <v>79</v>
      </c>
      <c r="AW216" s="12" t="s">
        <v>33</v>
      </c>
      <c r="AX216" s="12" t="s">
        <v>72</v>
      </c>
      <c r="AY216" s="150" t="s">
        <v>152</v>
      </c>
    </row>
    <row r="217" spans="2:65" s="13" customFormat="1" x14ac:dyDescent="0.2">
      <c r="B217" s="155"/>
      <c r="D217" s="149" t="s">
        <v>163</v>
      </c>
      <c r="E217" s="156" t="s">
        <v>19</v>
      </c>
      <c r="F217" s="157" t="s">
        <v>195</v>
      </c>
      <c r="H217" s="158">
        <v>6</v>
      </c>
      <c r="I217" s="159"/>
      <c r="L217" s="155"/>
      <c r="M217" s="160"/>
      <c r="T217" s="161"/>
      <c r="AT217" s="156" t="s">
        <v>163</v>
      </c>
      <c r="AU217" s="156" t="s">
        <v>81</v>
      </c>
      <c r="AV217" s="13" t="s">
        <v>81</v>
      </c>
      <c r="AW217" s="13" t="s">
        <v>33</v>
      </c>
      <c r="AX217" s="13" t="s">
        <v>79</v>
      </c>
      <c r="AY217" s="156" t="s">
        <v>152</v>
      </c>
    </row>
    <row r="218" spans="2:65" s="1" customFormat="1" ht="16.5" customHeight="1" x14ac:dyDescent="0.2">
      <c r="B218" s="32"/>
      <c r="C218" s="169" t="s">
        <v>342</v>
      </c>
      <c r="D218" s="169" t="s">
        <v>228</v>
      </c>
      <c r="E218" s="170" t="s">
        <v>337</v>
      </c>
      <c r="F218" s="171" t="s">
        <v>338</v>
      </c>
      <c r="G218" s="172" t="s">
        <v>157</v>
      </c>
      <c r="H218" s="173">
        <v>6.18</v>
      </c>
      <c r="I218" s="174"/>
      <c r="J218" s="175">
        <f>ROUND(I218*H218,2)</f>
        <v>0</v>
      </c>
      <c r="K218" s="171" t="s">
        <v>158</v>
      </c>
      <c r="L218" s="176"/>
      <c r="M218" s="177" t="s">
        <v>19</v>
      </c>
      <c r="N218" s="178" t="s">
        <v>43</v>
      </c>
      <c r="P218" s="140">
        <f>O218*H218</f>
        <v>0</v>
      </c>
      <c r="Q218" s="140">
        <v>0.13200000000000001</v>
      </c>
      <c r="R218" s="140">
        <f>Q218*H218</f>
        <v>0.81576000000000004</v>
      </c>
      <c r="S218" s="140">
        <v>0</v>
      </c>
      <c r="T218" s="141">
        <f>S218*H218</f>
        <v>0</v>
      </c>
      <c r="AR218" s="142" t="s">
        <v>208</v>
      </c>
      <c r="AT218" s="142" t="s">
        <v>228</v>
      </c>
      <c r="AU218" s="142" t="s">
        <v>81</v>
      </c>
      <c r="AY218" s="17" t="s">
        <v>152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7" t="s">
        <v>79</v>
      </c>
      <c r="BK218" s="143">
        <f>ROUND(I218*H218,2)</f>
        <v>0</v>
      </c>
      <c r="BL218" s="17" t="s">
        <v>159</v>
      </c>
      <c r="BM218" s="142" t="s">
        <v>598</v>
      </c>
    </row>
    <row r="219" spans="2:65" s="13" customFormat="1" x14ac:dyDescent="0.2">
      <c r="B219" s="155"/>
      <c r="D219" s="149" t="s">
        <v>163</v>
      </c>
      <c r="F219" s="157" t="s">
        <v>1055</v>
      </c>
      <c r="H219" s="158">
        <v>6.18</v>
      </c>
      <c r="I219" s="159"/>
      <c r="L219" s="155"/>
      <c r="M219" s="160"/>
      <c r="T219" s="161"/>
      <c r="AT219" s="156" t="s">
        <v>163</v>
      </c>
      <c r="AU219" s="156" t="s">
        <v>81</v>
      </c>
      <c r="AV219" s="13" t="s">
        <v>81</v>
      </c>
      <c r="AW219" s="13" t="s">
        <v>4</v>
      </c>
      <c r="AX219" s="13" t="s">
        <v>79</v>
      </c>
      <c r="AY219" s="156" t="s">
        <v>152</v>
      </c>
    </row>
    <row r="220" spans="2:65" s="1" customFormat="1" ht="37.9" customHeight="1" x14ac:dyDescent="0.2">
      <c r="B220" s="32"/>
      <c r="C220" s="131" t="s">
        <v>347</v>
      </c>
      <c r="D220" s="131" t="s">
        <v>154</v>
      </c>
      <c r="E220" s="132" t="s">
        <v>600</v>
      </c>
      <c r="F220" s="133" t="s">
        <v>707</v>
      </c>
      <c r="G220" s="134" t="s">
        <v>157</v>
      </c>
      <c r="H220" s="135">
        <v>3.7</v>
      </c>
      <c r="I220" s="136"/>
      <c r="J220" s="137">
        <f>ROUND(I220*H220,2)</f>
        <v>0</v>
      </c>
      <c r="K220" s="133" t="s">
        <v>158</v>
      </c>
      <c r="L220" s="32"/>
      <c r="M220" s="138" t="s">
        <v>19</v>
      </c>
      <c r="N220" s="139" t="s">
        <v>43</v>
      </c>
      <c r="P220" s="140">
        <f>O220*H220</f>
        <v>0</v>
      </c>
      <c r="Q220" s="140">
        <v>0.11162</v>
      </c>
      <c r="R220" s="140">
        <f>Q220*H220</f>
        <v>0.41299400000000003</v>
      </c>
      <c r="S220" s="140">
        <v>0</v>
      </c>
      <c r="T220" s="141">
        <f>S220*H220</f>
        <v>0</v>
      </c>
      <c r="AR220" s="142" t="s">
        <v>159</v>
      </c>
      <c r="AT220" s="142" t="s">
        <v>154</v>
      </c>
      <c r="AU220" s="142" t="s">
        <v>81</v>
      </c>
      <c r="AY220" s="17" t="s">
        <v>152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7" t="s">
        <v>79</v>
      </c>
      <c r="BK220" s="143">
        <f>ROUND(I220*H220,2)</f>
        <v>0</v>
      </c>
      <c r="BL220" s="17" t="s">
        <v>159</v>
      </c>
      <c r="BM220" s="142" t="s">
        <v>602</v>
      </c>
    </row>
    <row r="221" spans="2:65" s="1" customFormat="1" x14ac:dyDescent="0.2">
      <c r="B221" s="32"/>
      <c r="D221" s="144" t="s">
        <v>161</v>
      </c>
      <c r="F221" s="145" t="s">
        <v>603</v>
      </c>
      <c r="I221" s="146"/>
      <c r="L221" s="32"/>
      <c r="M221" s="147"/>
      <c r="T221" s="53"/>
      <c r="AT221" s="17" t="s">
        <v>161</v>
      </c>
      <c r="AU221" s="17" t="s">
        <v>81</v>
      </c>
    </row>
    <row r="222" spans="2:65" s="12" customFormat="1" x14ac:dyDescent="0.2">
      <c r="B222" s="148"/>
      <c r="D222" s="149" t="s">
        <v>163</v>
      </c>
      <c r="E222" s="150" t="s">
        <v>19</v>
      </c>
      <c r="F222" s="151" t="s">
        <v>534</v>
      </c>
      <c r="H222" s="150" t="s">
        <v>19</v>
      </c>
      <c r="I222" s="152"/>
      <c r="L222" s="148"/>
      <c r="M222" s="153"/>
      <c r="T222" s="154"/>
      <c r="AT222" s="150" t="s">
        <v>163</v>
      </c>
      <c r="AU222" s="150" t="s">
        <v>81</v>
      </c>
      <c r="AV222" s="12" t="s">
        <v>79</v>
      </c>
      <c r="AW222" s="12" t="s">
        <v>33</v>
      </c>
      <c r="AX222" s="12" t="s">
        <v>72</v>
      </c>
      <c r="AY222" s="150" t="s">
        <v>152</v>
      </c>
    </row>
    <row r="223" spans="2:65" s="13" customFormat="1" x14ac:dyDescent="0.2">
      <c r="B223" s="155"/>
      <c r="D223" s="149" t="s">
        <v>163</v>
      </c>
      <c r="E223" s="156" t="s">
        <v>19</v>
      </c>
      <c r="F223" s="157" t="s">
        <v>1049</v>
      </c>
      <c r="H223" s="158">
        <v>3.7</v>
      </c>
      <c r="I223" s="159"/>
      <c r="L223" s="155"/>
      <c r="M223" s="160"/>
      <c r="T223" s="161"/>
      <c r="AT223" s="156" t="s">
        <v>163</v>
      </c>
      <c r="AU223" s="156" t="s">
        <v>81</v>
      </c>
      <c r="AV223" s="13" t="s">
        <v>81</v>
      </c>
      <c r="AW223" s="13" t="s">
        <v>33</v>
      </c>
      <c r="AX223" s="13" t="s">
        <v>79</v>
      </c>
      <c r="AY223" s="156" t="s">
        <v>152</v>
      </c>
    </row>
    <row r="224" spans="2:65" s="1" customFormat="1" ht="16.5" customHeight="1" x14ac:dyDescent="0.2">
      <c r="B224" s="32"/>
      <c r="C224" s="169" t="s">
        <v>264</v>
      </c>
      <c r="D224" s="169" t="s">
        <v>228</v>
      </c>
      <c r="E224" s="170" t="s">
        <v>604</v>
      </c>
      <c r="F224" s="171" t="s">
        <v>605</v>
      </c>
      <c r="G224" s="172" t="s">
        <v>157</v>
      </c>
      <c r="H224" s="173">
        <v>3.8109999999999999</v>
      </c>
      <c r="I224" s="174"/>
      <c r="J224" s="175">
        <f>ROUND(I224*H224,2)</f>
        <v>0</v>
      </c>
      <c r="K224" s="171" t="s">
        <v>158</v>
      </c>
      <c r="L224" s="176"/>
      <c r="M224" s="177" t="s">
        <v>19</v>
      </c>
      <c r="N224" s="178" t="s">
        <v>43</v>
      </c>
      <c r="P224" s="140">
        <f>O224*H224</f>
        <v>0</v>
      </c>
      <c r="Q224" s="140">
        <v>0.17599999999999999</v>
      </c>
      <c r="R224" s="140">
        <f>Q224*H224</f>
        <v>0.670736</v>
      </c>
      <c r="S224" s="140">
        <v>0</v>
      </c>
      <c r="T224" s="141">
        <f>S224*H224</f>
        <v>0</v>
      </c>
      <c r="AR224" s="142" t="s">
        <v>208</v>
      </c>
      <c r="AT224" s="142" t="s">
        <v>228</v>
      </c>
      <c r="AU224" s="142" t="s">
        <v>81</v>
      </c>
      <c r="AY224" s="17" t="s">
        <v>152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7" t="s">
        <v>79</v>
      </c>
      <c r="BK224" s="143">
        <f>ROUND(I224*H224,2)</f>
        <v>0</v>
      </c>
      <c r="BL224" s="17" t="s">
        <v>159</v>
      </c>
      <c r="BM224" s="142" t="s">
        <v>606</v>
      </c>
    </row>
    <row r="225" spans="2:65" s="13" customFormat="1" x14ac:dyDescent="0.2">
      <c r="B225" s="155"/>
      <c r="D225" s="149" t="s">
        <v>163</v>
      </c>
      <c r="E225" s="156" t="s">
        <v>19</v>
      </c>
      <c r="F225" s="157" t="s">
        <v>1049</v>
      </c>
      <c r="H225" s="158">
        <v>3.7</v>
      </c>
      <c r="I225" s="159"/>
      <c r="L225" s="155"/>
      <c r="M225" s="160"/>
      <c r="T225" s="161"/>
      <c r="AT225" s="156" t="s">
        <v>163</v>
      </c>
      <c r="AU225" s="156" t="s">
        <v>81</v>
      </c>
      <c r="AV225" s="13" t="s">
        <v>81</v>
      </c>
      <c r="AW225" s="13" t="s">
        <v>33</v>
      </c>
      <c r="AX225" s="13" t="s">
        <v>79</v>
      </c>
      <c r="AY225" s="156" t="s">
        <v>152</v>
      </c>
    </row>
    <row r="226" spans="2:65" s="13" customFormat="1" x14ac:dyDescent="0.2">
      <c r="B226" s="155"/>
      <c r="D226" s="149" t="s">
        <v>163</v>
      </c>
      <c r="F226" s="157" t="s">
        <v>1056</v>
      </c>
      <c r="H226" s="158">
        <v>3.8109999999999999</v>
      </c>
      <c r="I226" s="159"/>
      <c r="L226" s="155"/>
      <c r="M226" s="160"/>
      <c r="T226" s="161"/>
      <c r="AT226" s="156" t="s">
        <v>163</v>
      </c>
      <c r="AU226" s="156" t="s">
        <v>81</v>
      </c>
      <c r="AV226" s="13" t="s">
        <v>81</v>
      </c>
      <c r="AW226" s="13" t="s">
        <v>4</v>
      </c>
      <c r="AX226" s="13" t="s">
        <v>79</v>
      </c>
      <c r="AY226" s="156" t="s">
        <v>152</v>
      </c>
    </row>
    <row r="227" spans="2:65" s="11" customFormat="1" ht="22.9" customHeight="1" x14ac:dyDescent="0.2">
      <c r="B227" s="119"/>
      <c r="D227" s="120" t="s">
        <v>71</v>
      </c>
      <c r="E227" s="129" t="s">
        <v>214</v>
      </c>
      <c r="F227" s="129" t="s">
        <v>341</v>
      </c>
      <c r="I227" s="122"/>
      <c r="J227" s="130">
        <f>BK227</f>
        <v>60000</v>
      </c>
      <c r="L227" s="119"/>
      <c r="M227" s="124"/>
      <c r="P227" s="125">
        <f>SUM(P228:P270)</f>
        <v>0</v>
      </c>
      <c r="R227" s="125">
        <f>SUM(R228:R270)</f>
        <v>6.8020906000000005</v>
      </c>
      <c r="T227" s="126">
        <f>SUM(T228:T270)</f>
        <v>0</v>
      </c>
      <c r="AR227" s="120" t="s">
        <v>79</v>
      </c>
      <c r="AT227" s="127" t="s">
        <v>71</v>
      </c>
      <c r="AU227" s="127" t="s">
        <v>79</v>
      </c>
      <c r="AY227" s="120" t="s">
        <v>152</v>
      </c>
      <c r="BK227" s="128">
        <f>SUM(BK228:BK270)</f>
        <v>60000</v>
      </c>
    </row>
    <row r="228" spans="2:65" s="1" customFormat="1" ht="24.2" customHeight="1" x14ac:dyDescent="0.2">
      <c r="B228" s="32"/>
      <c r="C228" s="131" t="s">
        <v>359</v>
      </c>
      <c r="D228" s="131" t="s">
        <v>154</v>
      </c>
      <c r="E228" s="132" t="s">
        <v>352</v>
      </c>
      <c r="F228" s="133" t="s">
        <v>353</v>
      </c>
      <c r="G228" s="134" t="s">
        <v>179</v>
      </c>
      <c r="H228" s="135">
        <v>15.1</v>
      </c>
      <c r="I228" s="136"/>
      <c r="J228" s="137">
        <f>ROUND(I228*H228,2)</f>
        <v>0</v>
      </c>
      <c r="K228" s="133" t="s">
        <v>158</v>
      </c>
      <c r="L228" s="32"/>
      <c r="M228" s="138" t="s">
        <v>19</v>
      </c>
      <c r="N228" s="139" t="s">
        <v>43</v>
      </c>
      <c r="P228" s="140">
        <f>O228*H228</f>
        <v>0</v>
      </c>
      <c r="Q228" s="140">
        <v>0.16850000000000001</v>
      </c>
      <c r="R228" s="140">
        <f>Q228*H228</f>
        <v>2.5443500000000001</v>
      </c>
      <c r="S228" s="140">
        <v>0</v>
      </c>
      <c r="T228" s="141">
        <f>S228*H228</f>
        <v>0</v>
      </c>
      <c r="AR228" s="142" t="s">
        <v>159</v>
      </c>
      <c r="AT228" s="142" t="s">
        <v>154</v>
      </c>
      <c r="AU228" s="142" t="s">
        <v>81</v>
      </c>
      <c r="AY228" s="17" t="s">
        <v>152</v>
      </c>
      <c r="BE228" s="143">
        <f>IF(N228="základní",J228,0)</f>
        <v>0</v>
      </c>
      <c r="BF228" s="143">
        <f>IF(N228="snížená",J228,0)</f>
        <v>0</v>
      </c>
      <c r="BG228" s="143">
        <f>IF(N228="zákl. přenesená",J228,0)</f>
        <v>0</v>
      </c>
      <c r="BH228" s="143">
        <f>IF(N228="sníž. přenesená",J228,0)</f>
        <v>0</v>
      </c>
      <c r="BI228" s="143">
        <f>IF(N228="nulová",J228,0)</f>
        <v>0</v>
      </c>
      <c r="BJ228" s="17" t="s">
        <v>79</v>
      </c>
      <c r="BK228" s="143">
        <f>ROUND(I228*H228,2)</f>
        <v>0</v>
      </c>
      <c r="BL228" s="17" t="s">
        <v>159</v>
      </c>
      <c r="BM228" s="142" t="s">
        <v>608</v>
      </c>
    </row>
    <row r="229" spans="2:65" s="1" customFormat="1" x14ac:dyDescent="0.2">
      <c r="B229" s="32"/>
      <c r="D229" s="144" t="s">
        <v>161</v>
      </c>
      <c r="F229" s="145" t="s">
        <v>355</v>
      </c>
      <c r="I229" s="146"/>
      <c r="L229" s="32"/>
      <c r="M229" s="147"/>
      <c r="T229" s="53"/>
      <c r="AT229" s="17" t="s">
        <v>161</v>
      </c>
      <c r="AU229" s="17" t="s">
        <v>81</v>
      </c>
    </row>
    <row r="230" spans="2:65" s="12" customFormat="1" x14ac:dyDescent="0.2">
      <c r="B230" s="148"/>
      <c r="D230" s="149" t="s">
        <v>163</v>
      </c>
      <c r="E230" s="150" t="s">
        <v>19</v>
      </c>
      <c r="F230" s="151" t="s">
        <v>356</v>
      </c>
      <c r="H230" s="150" t="s">
        <v>19</v>
      </c>
      <c r="I230" s="152"/>
      <c r="L230" s="148"/>
      <c r="M230" s="153"/>
      <c r="T230" s="154"/>
      <c r="AT230" s="150" t="s">
        <v>163</v>
      </c>
      <c r="AU230" s="150" t="s">
        <v>81</v>
      </c>
      <c r="AV230" s="12" t="s">
        <v>79</v>
      </c>
      <c r="AW230" s="12" t="s">
        <v>33</v>
      </c>
      <c r="AX230" s="12" t="s">
        <v>72</v>
      </c>
      <c r="AY230" s="150" t="s">
        <v>152</v>
      </c>
    </row>
    <row r="231" spans="2:65" s="13" customFormat="1" x14ac:dyDescent="0.2">
      <c r="B231" s="155"/>
      <c r="D231" s="149" t="s">
        <v>163</v>
      </c>
      <c r="E231" s="156" t="s">
        <v>19</v>
      </c>
      <c r="F231" s="157" t="s">
        <v>1057</v>
      </c>
      <c r="H231" s="158">
        <v>11.1</v>
      </c>
      <c r="I231" s="159"/>
      <c r="L231" s="155"/>
      <c r="M231" s="160"/>
      <c r="T231" s="161"/>
      <c r="AT231" s="156" t="s">
        <v>163</v>
      </c>
      <c r="AU231" s="156" t="s">
        <v>81</v>
      </c>
      <c r="AV231" s="13" t="s">
        <v>81</v>
      </c>
      <c r="AW231" s="13" t="s">
        <v>33</v>
      </c>
      <c r="AX231" s="13" t="s">
        <v>72</v>
      </c>
      <c r="AY231" s="156" t="s">
        <v>152</v>
      </c>
    </row>
    <row r="232" spans="2:65" s="12" customFormat="1" x14ac:dyDescent="0.2">
      <c r="B232" s="148"/>
      <c r="D232" s="149" t="s">
        <v>163</v>
      </c>
      <c r="E232" s="150" t="s">
        <v>19</v>
      </c>
      <c r="F232" s="151" t="s">
        <v>358</v>
      </c>
      <c r="H232" s="150" t="s">
        <v>19</v>
      </c>
      <c r="I232" s="152"/>
      <c r="L232" s="148"/>
      <c r="M232" s="153"/>
      <c r="T232" s="154"/>
      <c r="AT232" s="150" t="s">
        <v>163</v>
      </c>
      <c r="AU232" s="150" t="s">
        <v>81</v>
      </c>
      <c r="AV232" s="12" t="s">
        <v>79</v>
      </c>
      <c r="AW232" s="12" t="s">
        <v>33</v>
      </c>
      <c r="AX232" s="12" t="s">
        <v>72</v>
      </c>
      <c r="AY232" s="150" t="s">
        <v>152</v>
      </c>
    </row>
    <row r="233" spans="2:65" s="13" customFormat="1" x14ac:dyDescent="0.2">
      <c r="B233" s="155"/>
      <c r="D233" s="149" t="s">
        <v>163</v>
      </c>
      <c r="E233" s="156" t="s">
        <v>19</v>
      </c>
      <c r="F233" s="157" t="s">
        <v>159</v>
      </c>
      <c r="H233" s="158">
        <v>4</v>
      </c>
      <c r="I233" s="159"/>
      <c r="L233" s="155"/>
      <c r="M233" s="160"/>
      <c r="T233" s="161"/>
      <c r="AT233" s="156" t="s">
        <v>163</v>
      </c>
      <c r="AU233" s="156" t="s">
        <v>81</v>
      </c>
      <c r="AV233" s="13" t="s">
        <v>81</v>
      </c>
      <c r="AW233" s="13" t="s">
        <v>33</v>
      </c>
      <c r="AX233" s="13" t="s">
        <v>72</v>
      </c>
      <c r="AY233" s="156" t="s">
        <v>152</v>
      </c>
    </row>
    <row r="234" spans="2:65" s="14" customFormat="1" x14ac:dyDescent="0.2">
      <c r="B234" s="162"/>
      <c r="D234" s="149" t="s">
        <v>163</v>
      </c>
      <c r="E234" s="163" t="s">
        <v>19</v>
      </c>
      <c r="F234" s="164" t="s">
        <v>194</v>
      </c>
      <c r="H234" s="165">
        <v>15.1</v>
      </c>
      <c r="I234" s="166"/>
      <c r="L234" s="162"/>
      <c r="M234" s="167"/>
      <c r="T234" s="168"/>
      <c r="AT234" s="163" t="s">
        <v>163</v>
      </c>
      <c r="AU234" s="163" t="s">
        <v>81</v>
      </c>
      <c r="AV234" s="14" t="s">
        <v>159</v>
      </c>
      <c r="AW234" s="14" t="s">
        <v>33</v>
      </c>
      <c r="AX234" s="14" t="s">
        <v>79</v>
      </c>
      <c r="AY234" s="163" t="s">
        <v>152</v>
      </c>
    </row>
    <row r="235" spans="2:65" s="1" customFormat="1" ht="16.5" customHeight="1" x14ac:dyDescent="0.2">
      <c r="B235" s="32"/>
      <c r="C235" s="169" t="s">
        <v>364</v>
      </c>
      <c r="D235" s="169" t="s">
        <v>228</v>
      </c>
      <c r="E235" s="170" t="s">
        <v>360</v>
      </c>
      <c r="F235" s="171" t="s">
        <v>361</v>
      </c>
      <c r="G235" s="172" t="s">
        <v>179</v>
      </c>
      <c r="H235" s="173">
        <v>11.321999999999999</v>
      </c>
      <c r="I235" s="174"/>
      <c r="J235" s="175">
        <f>ROUND(I235*H235,2)</f>
        <v>0</v>
      </c>
      <c r="K235" s="171" t="s">
        <v>158</v>
      </c>
      <c r="L235" s="176"/>
      <c r="M235" s="177" t="s">
        <v>19</v>
      </c>
      <c r="N235" s="178" t="s">
        <v>43</v>
      </c>
      <c r="P235" s="140">
        <f>O235*H235</f>
        <v>0</v>
      </c>
      <c r="Q235" s="140">
        <v>4.8300000000000003E-2</v>
      </c>
      <c r="R235" s="140">
        <f>Q235*H235</f>
        <v>0.54685260000000002</v>
      </c>
      <c r="S235" s="140">
        <v>0</v>
      </c>
      <c r="T235" s="141">
        <f>S235*H235</f>
        <v>0</v>
      </c>
      <c r="AR235" s="142" t="s">
        <v>208</v>
      </c>
      <c r="AT235" s="142" t="s">
        <v>228</v>
      </c>
      <c r="AU235" s="142" t="s">
        <v>81</v>
      </c>
      <c r="AY235" s="17" t="s">
        <v>152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7" t="s">
        <v>79</v>
      </c>
      <c r="BK235" s="143">
        <f>ROUND(I235*H235,2)</f>
        <v>0</v>
      </c>
      <c r="BL235" s="17" t="s">
        <v>159</v>
      </c>
      <c r="BM235" s="142" t="s">
        <v>609</v>
      </c>
    </row>
    <row r="236" spans="2:65" s="13" customFormat="1" x14ac:dyDescent="0.2">
      <c r="B236" s="155"/>
      <c r="D236" s="149" t="s">
        <v>163</v>
      </c>
      <c r="F236" s="157" t="s">
        <v>1058</v>
      </c>
      <c r="H236" s="158">
        <v>11.321999999999999</v>
      </c>
      <c r="I236" s="159"/>
      <c r="L236" s="155"/>
      <c r="M236" s="160"/>
      <c r="T236" s="161"/>
      <c r="AT236" s="156" t="s">
        <v>163</v>
      </c>
      <c r="AU236" s="156" t="s">
        <v>81</v>
      </c>
      <c r="AV236" s="13" t="s">
        <v>81</v>
      </c>
      <c r="AW236" s="13" t="s">
        <v>4</v>
      </c>
      <c r="AX236" s="13" t="s">
        <v>79</v>
      </c>
      <c r="AY236" s="156" t="s">
        <v>152</v>
      </c>
    </row>
    <row r="237" spans="2:65" s="1" customFormat="1" ht="16.5" customHeight="1" x14ac:dyDescent="0.2">
      <c r="B237" s="32"/>
      <c r="C237" s="169" t="s">
        <v>369</v>
      </c>
      <c r="D237" s="169" t="s">
        <v>228</v>
      </c>
      <c r="E237" s="170" t="s">
        <v>365</v>
      </c>
      <c r="F237" s="171" t="s">
        <v>366</v>
      </c>
      <c r="G237" s="172" t="s">
        <v>179</v>
      </c>
      <c r="H237" s="173">
        <v>4.2</v>
      </c>
      <c r="I237" s="174"/>
      <c r="J237" s="175">
        <f>ROUND(I237*H237,2)</f>
        <v>0</v>
      </c>
      <c r="K237" s="171" t="s">
        <v>158</v>
      </c>
      <c r="L237" s="176"/>
      <c r="M237" s="177" t="s">
        <v>19</v>
      </c>
      <c r="N237" s="178" t="s">
        <v>43</v>
      </c>
      <c r="P237" s="140">
        <f>O237*H237</f>
        <v>0</v>
      </c>
      <c r="Q237" s="140">
        <v>6.5670000000000006E-2</v>
      </c>
      <c r="R237" s="140">
        <f>Q237*H237</f>
        <v>0.27581400000000006</v>
      </c>
      <c r="S237" s="140">
        <v>0</v>
      </c>
      <c r="T237" s="141">
        <f>S237*H237</f>
        <v>0</v>
      </c>
      <c r="AR237" s="142" t="s">
        <v>208</v>
      </c>
      <c r="AT237" s="142" t="s">
        <v>228</v>
      </c>
      <c r="AU237" s="142" t="s">
        <v>81</v>
      </c>
      <c r="AY237" s="17" t="s">
        <v>152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7" t="s">
        <v>79</v>
      </c>
      <c r="BK237" s="143">
        <f>ROUND(I237*H237,2)</f>
        <v>0</v>
      </c>
      <c r="BL237" s="17" t="s">
        <v>159</v>
      </c>
      <c r="BM237" s="142" t="s">
        <v>1059</v>
      </c>
    </row>
    <row r="238" spans="2:65" s="13" customFormat="1" x14ac:dyDescent="0.2">
      <c r="B238" s="155"/>
      <c r="D238" s="149" t="s">
        <v>163</v>
      </c>
      <c r="F238" s="157" t="s">
        <v>1060</v>
      </c>
      <c r="H238" s="158">
        <v>4.2</v>
      </c>
      <c r="I238" s="159"/>
      <c r="L238" s="155"/>
      <c r="M238" s="160"/>
      <c r="T238" s="161"/>
      <c r="AT238" s="156" t="s">
        <v>163</v>
      </c>
      <c r="AU238" s="156" t="s">
        <v>81</v>
      </c>
      <c r="AV238" s="13" t="s">
        <v>81</v>
      </c>
      <c r="AW238" s="13" t="s">
        <v>4</v>
      </c>
      <c r="AX238" s="13" t="s">
        <v>79</v>
      </c>
      <c r="AY238" s="156" t="s">
        <v>152</v>
      </c>
    </row>
    <row r="239" spans="2:65" s="1" customFormat="1" ht="24.2" customHeight="1" x14ac:dyDescent="0.2">
      <c r="B239" s="32"/>
      <c r="C239" s="131" t="s">
        <v>376</v>
      </c>
      <c r="D239" s="131" t="s">
        <v>154</v>
      </c>
      <c r="E239" s="132" t="s">
        <v>370</v>
      </c>
      <c r="F239" s="133" t="s">
        <v>371</v>
      </c>
      <c r="G239" s="134" t="s">
        <v>179</v>
      </c>
      <c r="H239" s="135">
        <v>18.399999999999999</v>
      </c>
      <c r="I239" s="136"/>
      <c r="J239" s="137">
        <f>ROUND(I239*H239,2)</f>
        <v>0</v>
      </c>
      <c r="K239" s="133" t="s">
        <v>158</v>
      </c>
      <c r="L239" s="32"/>
      <c r="M239" s="138" t="s">
        <v>19</v>
      </c>
      <c r="N239" s="139" t="s">
        <v>43</v>
      </c>
      <c r="P239" s="140">
        <f>O239*H239</f>
        <v>0</v>
      </c>
      <c r="Q239" s="140">
        <v>0.14041999999999999</v>
      </c>
      <c r="R239" s="140">
        <f>Q239*H239</f>
        <v>2.5837279999999998</v>
      </c>
      <c r="S239" s="140">
        <v>0</v>
      </c>
      <c r="T239" s="141">
        <f>S239*H239</f>
        <v>0</v>
      </c>
      <c r="AR239" s="142" t="s">
        <v>159</v>
      </c>
      <c r="AT239" s="142" t="s">
        <v>154</v>
      </c>
      <c r="AU239" s="142" t="s">
        <v>81</v>
      </c>
      <c r="AY239" s="17" t="s">
        <v>152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7" t="s">
        <v>79</v>
      </c>
      <c r="BK239" s="143">
        <f>ROUND(I239*H239,2)</f>
        <v>0</v>
      </c>
      <c r="BL239" s="17" t="s">
        <v>159</v>
      </c>
      <c r="BM239" s="142" t="s">
        <v>611</v>
      </c>
    </row>
    <row r="240" spans="2:65" s="1" customFormat="1" x14ac:dyDescent="0.2">
      <c r="B240" s="32"/>
      <c r="D240" s="144" t="s">
        <v>161</v>
      </c>
      <c r="F240" s="145" t="s">
        <v>373</v>
      </c>
      <c r="I240" s="146"/>
      <c r="L240" s="32"/>
      <c r="M240" s="147"/>
      <c r="T240" s="53"/>
      <c r="AT240" s="17" t="s">
        <v>161</v>
      </c>
      <c r="AU240" s="17" t="s">
        <v>81</v>
      </c>
    </row>
    <row r="241" spans="2:65" s="13" customFormat="1" x14ac:dyDescent="0.2">
      <c r="B241" s="155"/>
      <c r="D241" s="149" t="s">
        <v>163</v>
      </c>
      <c r="E241" s="156" t="s">
        <v>19</v>
      </c>
      <c r="F241" s="157" t="s">
        <v>1061</v>
      </c>
      <c r="H241" s="158">
        <v>18.399999999999999</v>
      </c>
      <c r="I241" s="159"/>
      <c r="L241" s="155"/>
      <c r="M241" s="160"/>
      <c r="T241" s="161"/>
      <c r="AT241" s="156" t="s">
        <v>163</v>
      </c>
      <c r="AU241" s="156" t="s">
        <v>81</v>
      </c>
      <c r="AV241" s="13" t="s">
        <v>81</v>
      </c>
      <c r="AW241" s="13" t="s">
        <v>33</v>
      </c>
      <c r="AX241" s="13" t="s">
        <v>79</v>
      </c>
      <c r="AY241" s="156" t="s">
        <v>152</v>
      </c>
    </row>
    <row r="242" spans="2:65" s="1" customFormat="1" ht="16.5" customHeight="1" x14ac:dyDescent="0.2">
      <c r="B242" s="32"/>
      <c r="C242" s="169" t="s">
        <v>381</v>
      </c>
      <c r="D242" s="169" t="s">
        <v>228</v>
      </c>
      <c r="E242" s="170" t="s">
        <v>377</v>
      </c>
      <c r="F242" s="171" t="s">
        <v>378</v>
      </c>
      <c r="G242" s="172" t="s">
        <v>179</v>
      </c>
      <c r="H242" s="173">
        <v>18.768000000000001</v>
      </c>
      <c r="I242" s="174"/>
      <c r="J242" s="175">
        <f>ROUND(I242*H242,2)</f>
        <v>0</v>
      </c>
      <c r="K242" s="171" t="s">
        <v>158</v>
      </c>
      <c r="L242" s="176"/>
      <c r="M242" s="177" t="s">
        <v>19</v>
      </c>
      <c r="N242" s="178" t="s">
        <v>43</v>
      </c>
      <c r="P242" s="140">
        <f>O242*H242</f>
        <v>0</v>
      </c>
      <c r="Q242" s="140">
        <v>4.4999999999999998E-2</v>
      </c>
      <c r="R242" s="140">
        <f>Q242*H242</f>
        <v>0.84455999999999998</v>
      </c>
      <c r="S242" s="140">
        <v>0</v>
      </c>
      <c r="T242" s="141">
        <f>S242*H242</f>
        <v>0</v>
      </c>
      <c r="AR242" s="142" t="s">
        <v>208</v>
      </c>
      <c r="AT242" s="142" t="s">
        <v>228</v>
      </c>
      <c r="AU242" s="142" t="s">
        <v>81</v>
      </c>
      <c r="AY242" s="17" t="s">
        <v>152</v>
      </c>
      <c r="BE242" s="143">
        <f>IF(N242="základní",J242,0)</f>
        <v>0</v>
      </c>
      <c r="BF242" s="143">
        <f>IF(N242="snížená",J242,0)</f>
        <v>0</v>
      </c>
      <c r="BG242" s="143">
        <f>IF(N242="zákl. přenesená",J242,0)</f>
        <v>0</v>
      </c>
      <c r="BH242" s="143">
        <f>IF(N242="sníž. přenesená",J242,0)</f>
        <v>0</v>
      </c>
      <c r="BI242" s="143">
        <f>IF(N242="nulová",J242,0)</f>
        <v>0</v>
      </c>
      <c r="BJ242" s="17" t="s">
        <v>79</v>
      </c>
      <c r="BK242" s="143">
        <f>ROUND(I242*H242,2)</f>
        <v>0</v>
      </c>
      <c r="BL242" s="17" t="s">
        <v>159</v>
      </c>
      <c r="BM242" s="142" t="s">
        <v>612</v>
      </c>
    </row>
    <row r="243" spans="2:65" s="13" customFormat="1" x14ac:dyDescent="0.2">
      <c r="B243" s="155"/>
      <c r="D243" s="149" t="s">
        <v>163</v>
      </c>
      <c r="F243" s="157" t="s">
        <v>1062</v>
      </c>
      <c r="H243" s="158">
        <v>18.768000000000001</v>
      </c>
      <c r="I243" s="159"/>
      <c r="L243" s="155"/>
      <c r="M243" s="160"/>
      <c r="T243" s="161"/>
      <c r="AT243" s="156" t="s">
        <v>163</v>
      </c>
      <c r="AU243" s="156" t="s">
        <v>81</v>
      </c>
      <c r="AV243" s="13" t="s">
        <v>81</v>
      </c>
      <c r="AW243" s="13" t="s">
        <v>4</v>
      </c>
      <c r="AX243" s="13" t="s">
        <v>79</v>
      </c>
      <c r="AY243" s="156" t="s">
        <v>152</v>
      </c>
    </row>
    <row r="244" spans="2:65" s="1" customFormat="1" ht="24.2" customHeight="1" x14ac:dyDescent="0.2">
      <c r="B244" s="32"/>
      <c r="C244" s="131" t="s">
        <v>386</v>
      </c>
      <c r="D244" s="131" t="s">
        <v>154</v>
      </c>
      <c r="E244" s="132" t="s">
        <v>382</v>
      </c>
      <c r="F244" s="133" t="s">
        <v>383</v>
      </c>
      <c r="G244" s="134" t="s">
        <v>179</v>
      </c>
      <c r="H244" s="135">
        <v>13.1</v>
      </c>
      <c r="I244" s="136"/>
      <c r="J244" s="137">
        <f>ROUND(I244*H244,2)</f>
        <v>0</v>
      </c>
      <c r="K244" s="133" t="s">
        <v>158</v>
      </c>
      <c r="L244" s="32"/>
      <c r="M244" s="138" t="s">
        <v>19</v>
      </c>
      <c r="N244" s="139" t="s">
        <v>43</v>
      </c>
      <c r="P244" s="140">
        <f>O244*H244</f>
        <v>0</v>
      </c>
      <c r="Q244" s="140">
        <v>1.7000000000000001E-4</v>
      </c>
      <c r="R244" s="140">
        <f>Q244*H244</f>
        <v>2.2270000000000002E-3</v>
      </c>
      <c r="S244" s="140">
        <v>0</v>
      </c>
      <c r="T244" s="141">
        <f>S244*H244</f>
        <v>0</v>
      </c>
      <c r="AR244" s="142" t="s">
        <v>159</v>
      </c>
      <c r="AT244" s="142" t="s">
        <v>154</v>
      </c>
      <c r="AU244" s="142" t="s">
        <v>81</v>
      </c>
      <c r="AY244" s="17" t="s">
        <v>152</v>
      </c>
      <c r="BE244" s="143">
        <f>IF(N244="základní",J244,0)</f>
        <v>0</v>
      </c>
      <c r="BF244" s="143">
        <f>IF(N244="snížená",J244,0)</f>
        <v>0</v>
      </c>
      <c r="BG244" s="143">
        <f>IF(N244="zákl. přenesená",J244,0)</f>
        <v>0</v>
      </c>
      <c r="BH244" s="143">
        <f>IF(N244="sníž. přenesená",J244,0)</f>
        <v>0</v>
      </c>
      <c r="BI244" s="143">
        <f>IF(N244="nulová",J244,0)</f>
        <v>0</v>
      </c>
      <c r="BJ244" s="17" t="s">
        <v>79</v>
      </c>
      <c r="BK244" s="143">
        <f>ROUND(I244*H244,2)</f>
        <v>0</v>
      </c>
      <c r="BL244" s="17" t="s">
        <v>159</v>
      </c>
      <c r="BM244" s="142" t="s">
        <v>614</v>
      </c>
    </row>
    <row r="245" spans="2:65" s="1" customFormat="1" x14ac:dyDescent="0.2">
      <c r="B245" s="32"/>
      <c r="D245" s="144" t="s">
        <v>161</v>
      </c>
      <c r="F245" s="145" t="s">
        <v>385</v>
      </c>
      <c r="I245" s="146"/>
      <c r="L245" s="32"/>
      <c r="M245" s="147"/>
      <c r="T245" s="53"/>
      <c r="AT245" s="17" t="s">
        <v>161</v>
      </c>
      <c r="AU245" s="17" t="s">
        <v>81</v>
      </c>
    </row>
    <row r="246" spans="2:65" s="1" customFormat="1" ht="16.5" customHeight="1" x14ac:dyDescent="0.2">
      <c r="B246" s="32"/>
      <c r="C246" s="131" t="s">
        <v>391</v>
      </c>
      <c r="D246" s="131" t="s">
        <v>154</v>
      </c>
      <c r="E246" s="132" t="s">
        <v>387</v>
      </c>
      <c r="F246" s="133" t="s">
        <v>388</v>
      </c>
      <c r="G246" s="134" t="s">
        <v>157</v>
      </c>
      <c r="H246" s="135">
        <v>9.6999999999999993</v>
      </c>
      <c r="I246" s="136"/>
      <c r="J246" s="137">
        <f>ROUND(I246*H246,2)</f>
        <v>0</v>
      </c>
      <c r="K246" s="133" t="s">
        <v>158</v>
      </c>
      <c r="L246" s="32"/>
      <c r="M246" s="138" t="s">
        <v>19</v>
      </c>
      <c r="N246" s="139" t="s">
        <v>43</v>
      </c>
      <c r="P246" s="140">
        <f>O246*H246</f>
        <v>0</v>
      </c>
      <c r="Q246" s="140">
        <v>4.6999999999999999E-4</v>
      </c>
      <c r="R246" s="140">
        <f>Q246*H246</f>
        <v>4.5589999999999997E-3</v>
      </c>
      <c r="S246" s="140">
        <v>0</v>
      </c>
      <c r="T246" s="141">
        <f>S246*H246</f>
        <v>0</v>
      </c>
      <c r="AR246" s="142" t="s">
        <v>159</v>
      </c>
      <c r="AT246" s="142" t="s">
        <v>154</v>
      </c>
      <c r="AU246" s="142" t="s">
        <v>81</v>
      </c>
      <c r="AY246" s="17" t="s">
        <v>152</v>
      </c>
      <c r="BE246" s="143">
        <f>IF(N246="základní",J246,0)</f>
        <v>0</v>
      </c>
      <c r="BF246" s="143">
        <f>IF(N246="snížená",J246,0)</f>
        <v>0</v>
      </c>
      <c r="BG246" s="143">
        <f>IF(N246="zákl. přenesená",J246,0)</f>
        <v>0</v>
      </c>
      <c r="BH246" s="143">
        <f>IF(N246="sníž. přenesená",J246,0)</f>
        <v>0</v>
      </c>
      <c r="BI246" s="143">
        <f>IF(N246="nulová",J246,0)</f>
        <v>0</v>
      </c>
      <c r="BJ246" s="17" t="s">
        <v>79</v>
      </c>
      <c r="BK246" s="143">
        <f>ROUND(I246*H246,2)</f>
        <v>0</v>
      </c>
      <c r="BL246" s="17" t="s">
        <v>159</v>
      </c>
      <c r="BM246" s="142" t="s">
        <v>615</v>
      </c>
    </row>
    <row r="247" spans="2:65" s="1" customFormat="1" x14ac:dyDescent="0.2">
      <c r="B247" s="32"/>
      <c r="D247" s="144" t="s">
        <v>161</v>
      </c>
      <c r="F247" s="145" t="s">
        <v>390</v>
      </c>
      <c r="I247" s="146"/>
      <c r="L247" s="32"/>
      <c r="M247" s="147"/>
      <c r="T247" s="53"/>
      <c r="AT247" s="17" t="s">
        <v>161</v>
      </c>
      <c r="AU247" s="17" t="s">
        <v>81</v>
      </c>
    </row>
    <row r="248" spans="2:65" s="12" customFormat="1" x14ac:dyDescent="0.2">
      <c r="B248" s="148"/>
      <c r="D248" s="149" t="s">
        <v>163</v>
      </c>
      <c r="E248" s="150" t="s">
        <v>19</v>
      </c>
      <c r="F248" s="151" t="s">
        <v>534</v>
      </c>
      <c r="H248" s="150" t="s">
        <v>19</v>
      </c>
      <c r="I248" s="152"/>
      <c r="L248" s="148"/>
      <c r="M248" s="153"/>
      <c r="T248" s="154"/>
      <c r="AT248" s="150" t="s">
        <v>163</v>
      </c>
      <c r="AU248" s="150" t="s">
        <v>81</v>
      </c>
      <c r="AV248" s="12" t="s">
        <v>79</v>
      </c>
      <c r="AW248" s="12" t="s">
        <v>33</v>
      </c>
      <c r="AX248" s="12" t="s">
        <v>72</v>
      </c>
      <c r="AY248" s="150" t="s">
        <v>152</v>
      </c>
    </row>
    <row r="249" spans="2:65" s="13" customFormat="1" x14ac:dyDescent="0.2">
      <c r="B249" s="155"/>
      <c r="D249" s="149" t="s">
        <v>163</v>
      </c>
      <c r="E249" s="156" t="s">
        <v>19</v>
      </c>
      <c r="F249" s="157" t="s">
        <v>1049</v>
      </c>
      <c r="H249" s="158">
        <v>3.7</v>
      </c>
      <c r="I249" s="159"/>
      <c r="L249" s="155"/>
      <c r="M249" s="160"/>
      <c r="T249" s="161"/>
      <c r="AT249" s="156" t="s">
        <v>163</v>
      </c>
      <c r="AU249" s="156" t="s">
        <v>81</v>
      </c>
      <c r="AV249" s="13" t="s">
        <v>81</v>
      </c>
      <c r="AW249" s="13" t="s">
        <v>33</v>
      </c>
      <c r="AX249" s="13" t="s">
        <v>72</v>
      </c>
      <c r="AY249" s="156" t="s">
        <v>152</v>
      </c>
    </row>
    <row r="250" spans="2:65" s="12" customFormat="1" x14ac:dyDescent="0.2">
      <c r="B250" s="148"/>
      <c r="D250" s="149" t="s">
        <v>163</v>
      </c>
      <c r="E250" s="150" t="s">
        <v>19</v>
      </c>
      <c r="F250" s="151" t="s">
        <v>189</v>
      </c>
      <c r="H250" s="150" t="s">
        <v>19</v>
      </c>
      <c r="I250" s="152"/>
      <c r="L250" s="148"/>
      <c r="M250" s="153"/>
      <c r="T250" s="154"/>
      <c r="AT250" s="150" t="s">
        <v>163</v>
      </c>
      <c r="AU250" s="150" t="s">
        <v>81</v>
      </c>
      <c r="AV250" s="12" t="s">
        <v>79</v>
      </c>
      <c r="AW250" s="12" t="s">
        <v>33</v>
      </c>
      <c r="AX250" s="12" t="s">
        <v>72</v>
      </c>
      <c r="AY250" s="150" t="s">
        <v>152</v>
      </c>
    </row>
    <row r="251" spans="2:65" s="13" customFormat="1" x14ac:dyDescent="0.2">
      <c r="B251" s="155"/>
      <c r="D251" s="149" t="s">
        <v>163</v>
      </c>
      <c r="E251" s="156" t="s">
        <v>19</v>
      </c>
      <c r="F251" s="157" t="s">
        <v>195</v>
      </c>
      <c r="H251" s="158">
        <v>6</v>
      </c>
      <c r="I251" s="159"/>
      <c r="L251" s="155"/>
      <c r="M251" s="160"/>
      <c r="T251" s="161"/>
      <c r="AT251" s="156" t="s">
        <v>163</v>
      </c>
      <c r="AU251" s="156" t="s">
        <v>81</v>
      </c>
      <c r="AV251" s="13" t="s">
        <v>81</v>
      </c>
      <c r="AW251" s="13" t="s">
        <v>33</v>
      </c>
      <c r="AX251" s="13" t="s">
        <v>72</v>
      </c>
      <c r="AY251" s="156" t="s">
        <v>152</v>
      </c>
    </row>
    <row r="252" spans="2:65" s="14" customFormat="1" x14ac:dyDescent="0.2">
      <c r="B252" s="162"/>
      <c r="D252" s="149" t="s">
        <v>163</v>
      </c>
      <c r="E252" s="163" t="s">
        <v>19</v>
      </c>
      <c r="F252" s="164" t="s">
        <v>194</v>
      </c>
      <c r="H252" s="165">
        <v>9.6999999999999993</v>
      </c>
      <c r="I252" s="166"/>
      <c r="L252" s="162"/>
      <c r="M252" s="167"/>
      <c r="T252" s="168"/>
      <c r="AT252" s="163" t="s">
        <v>163</v>
      </c>
      <c r="AU252" s="163" t="s">
        <v>81</v>
      </c>
      <c r="AV252" s="14" t="s">
        <v>159</v>
      </c>
      <c r="AW252" s="14" t="s">
        <v>33</v>
      </c>
      <c r="AX252" s="14" t="s">
        <v>79</v>
      </c>
      <c r="AY252" s="163" t="s">
        <v>152</v>
      </c>
    </row>
    <row r="253" spans="2:65" s="1" customFormat="1" ht="16.5" customHeight="1" x14ac:dyDescent="0.2">
      <c r="B253" s="32"/>
      <c r="C253" s="131" t="s">
        <v>397</v>
      </c>
      <c r="D253" s="131" t="s">
        <v>154</v>
      </c>
      <c r="E253" s="132" t="s">
        <v>392</v>
      </c>
      <c r="F253" s="133" t="s">
        <v>393</v>
      </c>
      <c r="G253" s="134" t="s">
        <v>179</v>
      </c>
      <c r="H253" s="135">
        <v>13.1</v>
      </c>
      <c r="I253" s="136"/>
      <c r="J253" s="137">
        <f>ROUND(I253*H253,2)</f>
        <v>0</v>
      </c>
      <c r="K253" s="133" t="s">
        <v>158</v>
      </c>
      <c r="L253" s="32"/>
      <c r="M253" s="138" t="s">
        <v>19</v>
      </c>
      <c r="N253" s="139" t="s">
        <v>43</v>
      </c>
      <c r="P253" s="140">
        <f>O253*H253</f>
        <v>0</v>
      </c>
      <c r="Q253" s="140">
        <v>0</v>
      </c>
      <c r="R253" s="140">
        <f>Q253*H253</f>
        <v>0</v>
      </c>
      <c r="S253" s="140">
        <v>0</v>
      </c>
      <c r="T253" s="141">
        <f>S253*H253</f>
        <v>0</v>
      </c>
      <c r="AR253" s="142" t="s">
        <v>159</v>
      </c>
      <c r="AT253" s="142" t="s">
        <v>154</v>
      </c>
      <c r="AU253" s="142" t="s">
        <v>81</v>
      </c>
      <c r="AY253" s="17" t="s">
        <v>152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7" t="s">
        <v>79</v>
      </c>
      <c r="BK253" s="143">
        <f>ROUND(I253*H253,2)</f>
        <v>0</v>
      </c>
      <c r="BL253" s="17" t="s">
        <v>159</v>
      </c>
      <c r="BM253" s="142" t="s">
        <v>616</v>
      </c>
    </row>
    <row r="254" spans="2:65" s="1" customFormat="1" x14ac:dyDescent="0.2">
      <c r="B254" s="32"/>
      <c r="D254" s="144" t="s">
        <v>161</v>
      </c>
      <c r="F254" s="145" t="s">
        <v>395</v>
      </c>
      <c r="I254" s="146"/>
      <c r="L254" s="32"/>
      <c r="M254" s="147"/>
      <c r="T254" s="53"/>
      <c r="AT254" s="17" t="s">
        <v>161</v>
      </c>
      <c r="AU254" s="17" t="s">
        <v>81</v>
      </c>
    </row>
    <row r="255" spans="2:65" s="13" customFormat="1" x14ac:dyDescent="0.2">
      <c r="B255" s="155"/>
      <c r="D255" s="149" t="s">
        <v>163</v>
      </c>
      <c r="E255" s="156" t="s">
        <v>19</v>
      </c>
      <c r="F255" s="157" t="s">
        <v>1063</v>
      </c>
      <c r="H255" s="158">
        <v>13.1</v>
      </c>
      <c r="I255" s="159"/>
      <c r="L255" s="155"/>
      <c r="M255" s="160"/>
      <c r="T255" s="161"/>
      <c r="AT255" s="156" t="s">
        <v>163</v>
      </c>
      <c r="AU255" s="156" t="s">
        <v>81</v>
      </c>
      <c r="AV255" s="13" t="s">
        <v>81</v>
      </c>
      <c r="AW255" s="13" t="s">
        <v>33</v>
      </c>
      <c r="AX255" s="13" t="s">
        <v>79</v>
      </c>
      <c r="AY255" s="156" t="s">
        <v>152</v>
      </c>
    </row>
    <row r="256" spans="2:65" s="1" customFormat="1" ht="24.2" customHeight="1" x14ac:dyDescent="0.2">
      <c r="B256" s="32"/>
      <c r="C256" s="131" t="s">
        <v>404</v>
      </c>
      <c r="D256" s="131" t="s">
        <v>154</v>
      </c>
      <c r="E256" s="132" t="s">
        <v>398</v>
      </c>
      <c r="F256" s="133" t="s">
        <v>399</v>
      </c>
      <c r="G256" s="134" t="s">
        <v>400</v>
      </c>
      <c r="H256" s="135">
        <v>1</v>
      </c>
      <c r="I256" s="270">
        <v>30000</v>
      </c>
      <c r="J256" s="137">
        <f>ROUND(I256*H256,2)</f>
        <v>30000</v>
      </c>
      <c r="K256" s="133" t="s">
        <v>19</v>
      </c>
      <c r="L256" s="32"/>
      <c r="M256" s="138" t="s">
        <v>19</v>
      </c>
      <c r="N256" s="139" t="s">
        <v>43</v>
      </c>
      <c r="P256" s="140">
        <f>O256*H256</f>
        <v>0</v>
      </c>
      <c r="Q256" s="140">
        <v>0</v>
      </c>
      <c r="R256" s="140">
        <f>Q256*H256</f>
        <v>0</v>
      </c>
      <c r="S256" s="140">
        <v>0</v>
      </c>
      <c r="T256" s="141">
        <f>S256*H256</f>
        <v>0</v>
      </c>
      <c r="AR256" s="142" t="s">
        <v>159</v>
      </c>
      <c r="AT256" s="142" t="s">
        <v>154</v>
      </c>
      <c r="AU256" s="142" t="s">
        <v>81</v>
      </c>
      <c r="AY256" s="17" t="s">
        <v>152</v>
      </c>
      <c r="BE256" s="143">
        <f>IF(N256="základní",J256,0)</f>
        <v>30000</v>
      </c>
      <c r="BF256" s="143">
        <f>IF(N256="snížená",J256,0)</f>
        <v>0</v>
      </c>
      <c r="BG256" s="143">
        <f>IF(N256="zákl. přenesená",J256,0)</f>
        <v>0</v>
      </c>
      <c r="BH256" s="143">
        <f>IF(N256="sníž. přenesená",J256,0)</f>
        <v>0</v>
      </c>
      <c r="BI256" s="143">
        <f>IF(N256="nulová",J256,0)</f>
        <v>0</v>
      </c>
      <c r="BJ256" s="17" t="s">
        <v>79</v>
      </c>
      <c r="BK256" s="143">
        <f>ROUND(I256*H256,2)</f>
        <v>30000</v>
      </c>
      <c r="BL256" s="17" t="s">
        <v>159</v>
      </c>
      <c r="BM256" s="142" t="s">
        <v>618</v>
      </c>
    </row>
    <row r="257" spans="2:65" s="12" customFormat="1" x14ac:dyDescent="0.2">
      <c r="B257" s="148"/>
      <c r="D257" s="149" t="s">
        <v>163</v>
      </c>
      <c r="E257" s="150" t="s">
        <v>19</v>
      </c>
      <c r="F257" s="151" t="s">
        <v>402</v>
      </c>
      <c r="H257" s="150" t="s">
        <v>19</v>
      </c>
      <c r="L257" s="148"/>
      <c r="M257" s="153"/>
      <c r="T257" s="154"/>
      <c r="AT257" s="150" t="s">
        <v>163</v>
      </c>
      <c r="AU257" s="150" t="s">
        <v>81</v>
      </c>
      <c r="AV257" s="12" t="s">
        <v>79</v>
      </c>
      <c r="AW257" s="12" t="s">
        <v>33</v>
      </c>
      <c r="AX257" s="12" t="s">
        <v>72</v>
      </c>
      <c r="AY257" s="150" t="s">
        <v>152</v>
      </c>
    </row>
    <row r="258" spans="2:65" s="12" customFormat="1" x14ac:dyDescent="0.2">
      <c r="B258" s="148"/>
      <c r="D258" s="149" t="s">
        <v>163</v>
      </c>
      <c r="E258" s="150" t="s">
        <v>19</v>
      </c>
      <c r="F258" s="151" t="s">
        <v>1064</v>
      </c>
      <c r="H258" s="150" t="s">
        <v>19</v>
      </c>
      <c r="L258" s="148"/>
      <c r="M258" s="153"/>
      <c r="T258" s="154"/>
      <c r="AT258" s="150" t="s">
        <v>163</v>
      </c>
      <c r="AU258" s="150" t="s">
        <v>81</v>
      </c>
      <c r="AV258" s="12" t="s">
        <v>79</v>
      </c>
      <c r="AW258" s="12" t="s">
        <v>33</v>
      </c>
      <c r="AX258" s="12" t="s">
        <v>72</v>
      </c>
      <c r="AY258" s="150" t="s">
        <v>152</v>
      </c>
    </row>
    <row r="259" spans="2:65" s="13" customFormat="1" x14ac:dyDescent="0.2">
      <c r="B259" s="155"/>
      <c r="D259" s="149" t="s">
        <v>163</v>
      </c>
      <c r="E259" s="156" t="s">
        <v>19</v>
      </c>
      <c r="F259" s="157" t="s">
        <v>79</v>
      </c>
      <c r="H259" s="158">
        <v>1</v>
      </c>
      <c r="L259" s="155"/>
      <c r="M259" s="160"/>
      <c r="T259" s="161"/>
      <c r="AT259" s="156" t="s">
        <v>163</v>
      </c>
      <c r="AU259" s="156" t="s">
        <v>81</v>
      </c>
      <c r="AV259" s="13" t="s">
        <v>81</v>
      </c>
      <c r="AW259" s="13" t="s">
        <v>33</v>
      </c>
      <c r="AX259" s="13" t="s">
        <v>79</v>
      </c>
      <c r="AY259" s="156" t="s">
        <v>152</v>
      </c>
    </row>
    <row r="260" spans="2:65" s="1" customFormat="1" ht="16.5" customHeight="1" x14ac:dyDescent="0.2">
      <c r="B260" s="32"/>
      <c r="C260" s="169" t="s">
        <v>411</v>
      </c>
      <c r="D260" s="169" t="s">
        <v>228</v>
      </c>
      <c r="E260" s="170" t="s">
        <v>405</v>
      </c>
      <c r="F260" s="171" t="s">
        <v>406</v>
      </c>
      <c r="G260" s="172" t="s">
        <v>407</v>
      </c>
      <c r="H260" s="173">
        <v>2</v>
      </c>
      <c r="I260" s="271">
        <v>0</v>
      </c>
      <c r="J260" s="175">
        <f>ROUND(I260*H260,2)</f>
        <v>0</v>
      </c>
      <c r="K260" s="171" t="s">
        <v>19</v>
      </c>
      <c r="L260" s="176"/>
      <c r="M260" s="177" t="s">
        <v>19</v>
      </c>
      <c r="N260" s="178" t="s">
        <v>43</v>
      </c>
      <c r="P260" s="140">
        <f>O260*H260</f>
        <v>0</v>
      </c>
      <c r="Q260" s="140">
        <v>0</v>
      </c>
      <c r="R260" s="140">
        <f>Q260*H260</f>
        <v>0</v>
      </c>
      <c r="S260" s="140">
        <v>0</v>
      </c>
      <c r="T260" s="141">
        <f>S260*H260</f>
        <v>0</v>
      </c>
      <c r="AR260" s="142" t="s">
        <v>208</v>
      </c>
      <c r="AT260" s="142" t="s">
        <v>228</v>
      </c>
      <c r="AU260" s="142" t="s">
        <v>81</v>
      </c>
      <c r="AY260" s="17" t="s">
        <v>152</v>
      </c>
      <c r="BE260" s="143">
        <f>IF(N260="základní",J260,0)</f>
        <v>0</v>
      </c>
      <c r="BF260" s="143">
        <f>IF(N260="snížená",J260,0)</f>
        <v>0</v>
      </c>
      <c r="BG260" s="143">
        <f>IF(N260="zákl. přenesená",J260,0)</f>
        <v>0</v>
      </c>
      <c r="BH260" s="143">
        <f>IF(N260="sníž. přenesená",J260,0)</f>
        <v>0</v>
      </c>
      <c r="BI260" s="143">
        <f>IF(N260="nulová",J260,0)</f>
        <v>0</v>
      </c>
      <c r="BJ260" s="17" t="s">
        <v>79</v>
      </c>
      <c r="BK260" s="143">
        <f>ROUND(I260*H260,2)</f>
        <v>0</v>
      </c>
      <c r="BL260" s="17" t="s">
        <v>159</v>
      </c>
      <c r="BM260" s="142" t="s">
        <v>619</v>
      </c>
    </row>
    <row r="261" spans="2:65" s="1" customFormat="1" ht="19.5" x14ac:dyDescent="0.2">
      <c r="B261" s="32"/>
      <c r="D261" s="149" t="s">
        <v>409</v>
      </c>
      <c r="F261" s="179" t="s">
        <v>410</v>
      </c>
      <c r="L261" s="32"/>
      <c r="M261" s="147"/>
      <c r="T261" s="53"/>
      <c r="AT261" s="17" t="s">
        <v>409</v>
      </c>
      <c r="AU261" s="17" t="s">
        <v>81</v>
      </c>
    </row>
    <row r="262" spans="2:65" s="1" customFormat="1" ht="16.5" customHeight="1" x14ac:dyDescent="0.2">
      <c r="B262" s="32"/>
      <c r="C262" s="169" t="s">
        <v>415</v>
      </c>
      <c r="D262" s="169" t="s">
        <v>228</v>
      </c>
      <c r="E262" s="170" t="s">
        <v>412</v>
      </c>
      <c r="F262" s="171" t="s">
        <v>413</v>
      </c>
      <c r="G262" s="172" t="s">
        <v>407</v>
      </c>
      <c r="H262" s="173">
        <v>1</v>
      </c>
      <c r="I262" s="271">
        <v>0</v>
      </c>
      <c r="J262" s="175">
        <f>ROUND(I262*H262,2)</f>
        <v>0</v>
      </c>
      <c r="K262" s="171" t="s">
        <v>19</v>
      </c>
      <c r="L262" s="176"/>
      <c r="M262" s="177" t="s">
        <v>19</v>
      </c>
      <c r="N262" s="178" t="s">
        <v>43</v>
      </c>
      <c r="P262" s="140">
        <f>O262*H262</f>
        <v>0</v>
      </c>
      <c r="Q262" s="140">
        <v>0</v>
      </c>
      <c r="R262" s="140">
        <f>Q262*H262</f>
        <v>0</v>
      </c>
      <c r="S262" s="140">
        <v>0</v>
      </c>
      <c r="T262" s="141">
        <f>S262*H262</f>
        <v>0</v>
      </c>
      <c r="AR262" s="142" t="s">
        <v>208</v>
      </c>
      <c r="AT262" s="142" t="s">
        <v>228</v>
      </c>
      <c r="AU262" s="142" t="s">
        <v>81</v>
      </c>
      <c r="AY262" s="17" t="s">
        <v>152</v>
      </c>
      <c r="BE262" s="143">
        <f>IF(N262="základní",J262,0)</f>
        <v>0</v>
      </c>
      <c r="BF262" s="143">
        <f>IF(N262="snížená",J262,0)</f>
        <v>0</v>
      </c>
      <c r="BG262" s="143">
        <f>IF(N262="zákl. přenesená",J262,0)</f>
        <v>0</v>
      </c>
      <c r="BH262" s="143">
        <f>IF(N262="sníž. přenesená",J262,0)</f>
        <v>0</v>
      </c>
      <c r="BI262" s="143">
        <f>IF(N262="nulová",J262,0)</f>
        <v>0</v>
      </c>
      <c r="BJ262" s="17" t="s">
        <v>79</v>
      </c>
      <c r="BK262" s="143">
        <f>ROUND(I262*H262,2)</f>
        <v>0</v>
      </c>
      <c r="BL262" s="17" t="s">
        <v>159</v>
      </c>
      <c r="BM262" s="142" t="s">
        <v>620</v>
      </c>
    </row>
    <row r="263" spans="2:65" s="1" customFormat="1" ht="19.5" x14ac:dyDescent="0.2">
      <c r="B263" s="32"/>
      <c r="D263" s="149" t="s">
        <v>409</v>
      </c>
      <c r="F263" s="179" t="s">
        <v>410</v>
      </c>
      <c r="L263" s="32"/>
      <c r="M263" s="147"/>
      <c r="T263" s="53"/>
      <c r="AT263" s="17" t="s">
        <v>409</v>
      </c>
      <c r="AU263" s="17" t="s">
        <v>81</v>
      </c>
    </row>
    <row r="264" spans="2:65" s="1" customFormat="1" ht="16.5" customHeight="1" x14ac:dyDescent="0.2">
      <c r="B264" s="32"/>
      <c r="C264" s="169" t="s">
        <v>419</v>
      </c>
      <c r="D264" s="169" t="s">
        <v>228</v>
      </c>
      <c r="E264" s="170" t="s">
        <v>416</v>
      </c>
      <c r="F264" s="171" t="s">
        <v>417</v>
      </c>
      <c r="G264" s="172" t="s">
        <v>407</v>
      </c>
      <c r="H264" s="173">
        <v>1</v>
      </c>
      <c r="I264" s="271">
        <v>0</v>
      </c>
      <c r="J264" s="175">
        <f>ROUND(I264*H264,2)</f>
        <v>0</v>
      </c>
      <c r="K264" s="171" t="s">
        <v>19</v>
      </c>
      <c r="L264" s="176"/>
      <c r="M264" s="177" t="s">
        <v>19</v>
      </c>
      <c r="N264" s="178" t="s">
        <v>43</v>
      </c>
      <c r="P264" s="140">
        <f>O264*H264</f>
        <v>0</v>
      </c>
      <c r="Q264" s="140">
        <v>0</v>
      </c>
      <c r="R264" s="140">
        <f>Q264*H264</f>
        <v>0</v>
      </c>
      <c r="S264" s="140">
        <v>0</v>
      </c>
      <c r="T264" s="141">
        <f>S264*H264</f>
        <v>0</v>
      </c>
      <c r="AR264" s="142" t="s">
        <v>208</v>
      </c>
      <c r="AT264" s="142" t="s">
        <v>228</v>
      </c>
      <c r="AU264" s="142" t="s">
        <v>81</v>
      </c>
      <c r="AY264" s="17" t="s">
        <v>152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7" t="s">
        <v>79</v>
      </c>
      <c r="BK264" s="143">
        <f>ROUND(I264*H264,2)</f>
        <v>0</v>
      </c>
      <c r="BL264" s="17" t="s">
        <v>159</v>
      </c>
      <c r="BM264" s="142" t="s">
        <v>621</v>
      </c>
    </row>
    <row r="265" spans="2:65" s="1" customFormat="1" ht="19.5" x14ac:dyDescent="0.2">
      <c r="B265" s="32"/>
      <c r="D265" s="149" t="s">
        <v>409</v>
      </c>
      <c r="F265" s="179" t="s">
        <v>410</v>
      </c>
      <c r="L265" s="32"/>
      <c r="M265" s="147"/>
      <c r="T265" s="53"/>
      <c r="AT265" s="17" t="s">
        <v>409</v>
      </c>
      <c r="AU265" s="17" t="s">
        <v>81</v>
      </c>
    </row>
    <row r="266" spans="2:65" s="1" customFormat="1" ht="24.2" customHeight="1" x14ac:dyDescent="0.2">
      <c r="B266" s="32"/>
      <c r="C266" s="169" t="s">
        <v>423</v>
      </c>
      <c r="D266" s="169" t="s">
        <v>228</v>
      </c>
      <c r="E266" s="170" t="s">
        <v>420</v>
      </c>
      <c r="F266" s="171" t="s">
        <v>421</v>
      </c>
      <c r="G266" s="172" t="s">
        <v>407</v>
      </c>
      <c r="H266" s="173">
        <v>1</v>
      </c>
      <c r="I266" s="271">
        <v>0</v>
      </c>
      <c r="J266" s="175">
        <f>ROUND(I266*H266,2)</f>
        <v>0</v>
      </c>
      <c r="K266" s="171" t="s">
        <v>19</v>
      </c>
      <c r="L266" s="176"/>
      <c r="M266" s="177" t="s">
        <v>19</v>
      </c>
      <c r="N266" s="178" t="s">
        <v>43</v>
      </c>
      <c r="P266" s="140">
        <f>O266*H266</f>
        <v>0</v>
      </c>
      <c r="Q266" s="140">
        <v>0</v>
      </c>
      <c r="R266" s="140">
        <f>Q266*H266</f>
        <v>0</v>
      </c>
      <c r="S266" s="140">
        <v>0</v>
      </c>
      <c r="T266" s="141">
        <f>S266*H266</f>
        <v>0</v>
      </c>
      <c r="AR266" s="142" t="s">
        <v>208</v>
      </c>
      <c r="AT266" s="142" t="s">
        <v>228</v>
      </c>
      <c r="AU266" s="142" t="s">
        <v>81</v>
      </c>
      <c r="AY266" s="17" t="s">
        <v>152</v>
      </c>
      <c r="BE266" s="143">
        <f>IF(N266="základní",J266,0)</f>
        <v>0</v>
      </c>
      <c r="BF266" s="143">
        <f>IF(N266="snížená",J266,0)</f>
        <v>0</v>
      </c>
      <c r="BG266" s="143">
        <f>IF(N266="zákl. přenesená",J266,0)</f>
        <v>0</v>
      </c>
      <c r="BH266" s="143">
        <f>IF(N266="sníž. přenesená",J266,0)</f>
        <v>0</v>
      </c>
      <c r="BI266" s="143">
        <f>IF(N266="nulová",J266,0)</f>
        <v>0</v>
      </c>
      <c r="BJ266" s="17" t="s">
        <v>79</v>
      </c>
      <c r="BK266" s="143">
        <f>ROUND(I266*H266,2)</f>
        <v>0</v>
      </c>
      <c r="BL266" s="17" t="s">
        <v>159</v>
      </c>
      <c r="BM266" s="142" t="s">
        <v>622</v>
      </c>
    </row>
    <row r="267" spans="2:65" s="1" customFormat="1" ht="19.5" x14ac:dyDescent="0.2">
      <c r="B267" s="32"/>
      <c r="D267" s="149" t="s">
        <v>409</v>
      </c>
      <c r="F267" s="179" t="s">
        <v>410</v>
      </c>
      <c r="L267" s="32"/>
      <c r="M267" s="147"/>
      <c r="T267" s="53"/>
      <c r="AT267" s="17" t="s">
        <v>409</v>
      </c>
      <c r="AU267" s="17" t="s">
        <v>81</v>
      </c>
    </row>
    <row r="268" spans="2:65" s="1" customFormat="1" ht="16.5" customHeight="1" x14ac:dyDescent="0.2">
      <c r="B268" s="32"/>
      <c r="C268" s="131" t="s">
        <v>429</v>
      </c>
      <c r="D268" s="131" t="s">
        <v>154</v>
      </c>
      <c r="E268" s="132" t="s">
        <v>424</v>
      </c>
      <c r="F268" s="133" t="s">
        <v>425</v>
      </c>
      <c r="G268" s="134" t="s">
        <v>400</v>
      </c>
      <c r="H268" s="135">
        <v>1</v>
      </c>
      <c r="I268" s="270">
        <v>30000</v>
      </c>
      <c r="J268" s="137">
        <f>ROUND(I268*H268,2)</f>
        <v>30000</v>
      </c>
      <c r="K268" s="133" t="s">
        <v>19</v>
      </c>
      <c r="L268" s="32"/>
      <c r="M268" s="138" t="s">
        <v>19</v>
      </c>
      <c r="N268" s="139" t="s">
        <v>43</v>
      </c>
      <c r="P268" s="140">
        <f>O268*H268</f>
        <v>0</v>
      </c>
      <c r="Q268" s="140">
        <v>0</v>
      </c>
      <c r="R268" s="140">
        <f>Q268*H268</f>
        <v>0</v>
      </c>
      <c r="S268" s="140">
        <v>0</v>
      </c>
      <c r="T268" s="141">
        <f>S268*H268</f>
        <v>0</v>
      </c>
      <c r="AR268" s="142" t="s">
        <v>159</v>
      </c>
      <c r="AT268" s="142" t="s">
        <v>154</v>
      </c>
      <c r="AU268" s="142" t="s">
        <v>81</v>
      </c>
      <c r="AY268" s="17" t="s">
        <v>152</v>
      </c>
      <c r="BE268" s="143">
        <f>IF(N268="základní",J268,0)</f>
        <v>30000</v>
      </c>
      <c r="BF268" s="143">
        <f>IF(N268="snížená",J268,0)</f>
        <v>0</v>
      </c>
      <c r="BG268" s="143">
        <f>IF(N268="zákl. přenesená",J268,0)</f>
        <v>0</v>
      </c>
      <c r="BH268" s="143">
        <f>IF(N268="sníž. přenesená",J268,0)</f>
        <v>0</v>
      </c>
      <c r="BI268" s="143">
        <f>IF(N268="nulová",J268,0)</f>
        <v>0</v>
      </c>
      <c r="BJ268" s="17" t="s">
        <v>79</v>
      </c>
      <c r="BK268" s="143">
        <f>ROUND(I268*H268,2)</f>
        <v>30000</v>
      </c>
      <c r="BL268" s="17" t="s">
        <v>159</v>
      </c>
      <c r="BM268" s="142" t="s">
        <v>623</v>
      </c>
    </row>
    <row r="269" spans="2:65" s="12" customFormat="1" x14ac:dyDescent="0.2">
      <c r="B269" s="148"/>
      <c r="D269" s="149" t="s">
        <v>163</v>
      </c>
      <c r="E269" s="150" t="s">
        <v>19</v>
      </c>
      <c r="F269" s="151" t="s">
        <v>403</v>
      </c>
      <c r="H269" s="150" t="s">
        <v>19</v>
      </c>
      <c r="I269" s="152"/>
      <c r="L269" s="148"/>
      <c r="M269" s="153"/>
      <c r="T269" s="154"/>
      <c r="AT269" s="150" t="s">
        <v>163</v>
      </c>
      <c r="AU269" s="150" t="s">
        <v>81</v>
      </c>
      <c r="AV269" s="12" t="s">
        <v>79</v>
      </c>
      <c r="AW269" s="12" t="s">
        <v>33</v>
      </c>
      <c r="AX269" s="12" t="s">
        <v>72</v>
      </c>
      <c r="AY269" s="150" t="s">
        <v>152</v>
      </c>
    </row>
    <row r="270" spans="2:65" s="13" customFormat="1" x14ac:dyDescent="0.2">
      <c r="B270" s="155"/>
      <c r="D270" s="149" t="s">
        <v>163</v>
      </c>
      <c r="E270" s="156" t="s">
        <v>19</v>
      </c>
      <c r="F270" s="157" t="s">
        <v>79</v>
      </c>
      <c r="H270" s="158">
        <v>1</v>
      </c>
      <c r="I270" s="159"/>
      <c r="L270" s="155"/>
      <c r="M270" s="160"/>
      <c r="T270" s="161"/>
      <c r="AT270" s="156" t="s">
        <v>163</v>
      </c>
      <c r="AU270" s="156" t="s">
        <v>81</v>
      </c>
      <c r="AV270" s="13" t="s">
        <v>81</v>
      </c>
      <c r="AW270" s="13" t="s">
        <v>33</v>
      </c>
      <c r="AX270" s="13" t="s">
        <v>79</v>
      </c>
      <c r="AY270" s="156" t="s">
        <v>152</v>
      </c>
    </row>
    <row r="271" spans="2:65" s="11" customFormat="1" ht="22.9" customHeight="1" x14ac:dyDescent="0.2">
      <c r="B271" s="119"/>
      <c r="D271" s="120" t="s">
        <v>71</v>
      </c>
      <c r="E271" s="129" t="s">
        <v>427</v>
      </c>
      <c r="F271" s="129" t="s">
        <v>428</v>
      </c>
      <c r="I271" s="122"/>
      <c r="J271" s="130">
        <f>BK271</f>
        <v>0</v>
      </c>
      <c r="L271" s="119"/>
      <c r="M271" s="124"/>
      <c r="P271" s="125">
        <f>SUM(P272:P283)</f>
        <v>0</v>
      </c>
      <c r="R271" s="125">
        <f>SUM(R272:R283)</f>
        <v>0</v>
      </c>
      <c r="T271" s="126">
        <f>SUM(T272:T283)</f>
        <v>0</v>
      </c>
      <c r="AR271" s="120" t="s">
        <v>79</v>
      </c>
      <c r="AT271" s="127" t="s">
        <v>71</v>
      </c>
      <c r="AU271" s="127" t="s">
        <v>79</v>
      </c>
      <c r="AY271" s="120" t="s">
        <v>152</v>
      </c>
      <c r="BK271" s="128">
        <f>SUM(BK272:BK283)</f>
        <v>0</v>
      </c>
    </row>
    <row r="272" spans="2:65" s="1" customFormat="1" ht="24.2" customHeight="1" x14ac:dyDescent="0.2">
      <c r="B272" s="32"/>
      <c r="C272" s="131" t="s">
        <v>434</v>
      </c>
      <c r="D272" s="131" t="s">
        <v>154</v>
      </c>
      <c r="E272" s="132" t="s">
        <v>430</v>
      </c>
      <c r="F272" s="133" t="s">
        <v>431</v>
      </c>
      <c r="G272" s="134" t="s">
        <v>231</v>
      </c>
      <c r="H272" s="135">
        <v>4.8490000000000002</v>
      </c>
      <c r="I272" s="136"/>
      <c r="J272" s="137">
        <f>ROUND(I272*H272,2)</f>
        <v>0</v>
      </c>
      <c r="K272" s="133" t="s">
        <v>158</v>
      </c>
      <c r="L272" s="32"/>
      <c r="M272" s="138" t="s">
        <v>19</v>
      </c>
      <c r="N272" s="139" t="s">
        <v>43</v>
      </c>
      <c r="P272" s="140">
        <f>O272*H272</f>
        <v>0</v>
      </c>
      <c r="Q272" s="140">
        <v>0</v>
      </c>
      <c r="R272" s="140">
        <f>Q272*H272</f>
        <v>0</v>
      </c>
      <c r="S272" s="140">
        <v>0</v>
      </c>
      <c r="T272" s="141">
        <f>S272*H272</f>
        <v>0</v>
      </c>
      <c r="AR272" s="142" t="s">
        <v>159</v>
      </c>
      <c r="AT272" s="142" t="s">
        <v>154</v>
      </c>
      <c r="AU272" s="142" t="s">
        <v>81</v>
      </c>
      <c r="AY272" s="17" t="s">
        <v>152</v>
      </c>
      <c r="BE272" s="143">
        <f>IF(N272="základní",J272,0)</f>
        <v>0</v>
      </c>
      <c r="BF272" s="143">
        <f>IF(N272="snížená",J272,0)</f>
        <v>0</v>
      </c>
      <c r="BG272" s="143">
        <f>IF(N272="zákl. přenesená",J272,0)</f>
        <v>0</v>
      </c>
      <c r="BH272" s="143">
        <f>IF(N272="sníž. přenesená",J272,0)</f>
        <v>0</v>
      </c>
      <c r="BI272" s="143">
        <f>IF(N272="nulová",J272,0)</f>
        <v>0</v>
      </c>
      <c r="BJ272" s="17" t="s">
        <v>79</v>
      </c>
      <c r="BK272" s="143">
        <f>ROUND(I272*H272,2)</f>
        <v>0</v>
      </c>
      <c r="BL272" s="17" t="s">
        <v>159</v>
      </c>
      <c r="BM272" s="142" t="s">
        <v>624</v>
      </c>
    </row>
    <row r="273" spans="2:65" s="1" customFormat="1" x14ac:dyDescent="0.2">
      <c r="B273" s="32"/>
      <c r="D273" s="144" t="s">
        <v>161</v>
      </c>
      <c r="F273" s="145" t="s">
        <v>433</v>
      </c>
      <c r="I273" s="146"/>
      <c r="L273" s="32"/>
      <c r="M273" s="147"/>
      <c r="T273" s="53"/>
      <c r="AT273" s="17" t="s">
        <v>161</v>
      </c>
      <c r="AU273" s="17" t="s">
        <v>81</v>
      </c>
    </row>
    <row r="274" spans="2:65" s="1" customFormat="1" ht="24.2" customHeight="1" x14ac:dyDescent="0.2">
      <c r="B274" s="32"/>
      <c r="C274" s="131" t="s">
        <v>440</v>
      </c>
      <c r="D274" s="131" t="s">
        <v>154</v>
      </c>
      <c r="E274" s="132" t="s">
        <v>435</v>
      </c>
      <c r="F274" s="133" t="s">
        <v>436</v>
      </c>
      <c r="G274" s="134" t="s">
        <v>231</v>
      </c>
      <c r="H274" s="135">
        <v>67.885999999999996</v>
      </c>
      <c r="I274" s="136"/>
      <c r="J274" s="137">
        <f>ROUND(I274*H274,2)</f>
        <v>0</v>
      </c>
      <c r="K274" s="133" t="s">
        <v>158</v>
      </c>
      <c r="L274" s="32"/>
      <c r="M274" s="138" t="s">
        <v>19</v>
      </c>
      <c r="N274" s="139" t="s">
        <v>43</v>
      </c>
      <c r="P274" s="140">
        <f>O274*H274</f>
        <v>0</v>
      </c>
      <c r="Q274" s="140">
        <v>0</v>
      </c>
      <c r="R274" s="140">
        <f>Q274*H274</f>
        <v>0</v>
      </c>
      <c r="S274" s="140">
        <v>0</v>
      </c>
      <c r="T274" s="141">
        <f>S274*H274</f>
        <v>0</v>
      </c>
      <c r="AR274" s="142" t="s">
        <v>159</v>
      </c>
      <c r="AT274" s="142" t="s">
        <v>154</v>
      </c>
      <c r="AU274" s="142" t="s">
        <v>81</v>
      </c>
      <c r="AY274" s="17" t="s">
        <v>152</v>
      </c>
      <c r="BE274" s="143">
        <f>IF(N274="základní",J274,0)</f>
        <v>0</v>
      </c>
      <c r="BF274" s="143">
        <f>IF(N274="snížená",J274,0)</f>
        <v>0</v>
      </c>
      <c r="BG274" s="143">
        <f>IF(N274="zákl. přenesená",J274,0)</f>
        <v>0</v>
      </c>
      <c r="BH274" s="143">
        <f>IF(N274="sníž. přenesená",J274,0)</f>
        <v>0</v>
      </c>
      <c r="BI274" s="143">
        <f>IF(N274="nulová",J274,0)</f>
        <v>0</v>
      </c>
      <c r="BJ274" s="17" t="s">
        <v>79</v>
      </c>
      <c r="BK274" s="143">
        <f>ROUND(I274*H274,2)</f>
        <v>0</v>
      </c>
      <c r="BL274" s="17" t="s">
        <v>159</v>
      </c>
      <c r="BM274" s="142" t="s">
        <v>625</v>
      </c>
    </row>
    <row r="275" spans="2:65" s="1" customFormat="1" x14ac:dyDescent="0.2">
      <c r="B275" s="32"/>
      <c r="D275" s="144" t="s">
        <v>161</v>
      </c>
      <c r="F275" s="145" t="s">
        <v>438</v>
      </c>
      <c r="I275" s="146"/>
      <c r="L275" s="32"/>
      <c r="M275" s="147"/>
      <c r="T275" s="53"/>
      <c r="AT275" s="17" t="s">
        <v>161</v>
      </c>
      <c r="AU275" s="17" t="s">
        <v>81</v>
      </c>
    </row>
    <row r="276" spans="2:65" s="13" customFormat="1" x14ac:dyDescent="0.2">
      <c r="B276" s="155"/>
      <c r="D276" s="149" t="s">
        <v>163</v>
      </c>
      <c r="E276" s="156" t="s">
        <v>19</v>
      </c>
      <c r="F276" s="157" t="s">
        <v>1065</v>
      </c>
      <c r="H276" s="158">
        <v>67.885999999999996</v>
      </c>
      <c r="I276" s="159"/>
      <c r="L276" s="155"/>
      <c r="M276" s="160"/>
      <c r="T276" s="161"/>
      <c r="AT276" s="156" t="s">
        <v>163</v>
      </c>
      <c r="AU276" s="156" t="s">
        <v>81</v>
      </c>
      <c r="AV276" s="13" t="s">
        <v>81</v>
      </c>
      <c r="AW276" s="13" t="s">
        <v>33</v>
      </c>
      <c r="AX276" s="13" t="s">
        <v>79</v>
      </c>
      <c r="AY276" s="156" t="s">
        <v>152</v>
      </c>
    </row>
    <row r="277" spans="2:65" s="1" customFormat="1" ht="16.5" customHeight="1" x14ac:dyDescent="0.2">
      <c r="B277" s="32"/>
      <c r="C277" s="131" t="s">
        <v>445</v>
      </c>
      <c r="D277" s="131" t="s">
        <v>154</v>
      </c>
      <c r="E277" s="132" t="s">
        <v>441</v>
      </c>
      <c r="F277" s="133" t="s">
        <v>442</v>
      </c>
      <c r="G277" s="134" t="s">
        <v>231</v>
      </c>
      <c r="H277" s="135">
        <v>4.8490000000000002</v>
      </c>
      <c r="I277" s="136"/>
      <c r="J277" s="137">
        <f>ROUND(I277*H277,2)</f>
        <v>0</v>
      </c>
      <c r="K277" s="133" t="s">
        <v>158</v>
      </c>
      <c r="L277" s="32"/>
      <c r="M277" s="138" t="s">
        <v>19</v>
      </c>
      <c r="N277" s="139" t="s">
        <v>43</v>
      </c>
      <c r="P277" s="140">
        <f>O277*H277</f>
        <v>0</v>
      </c>
      <c r="Q277" s="140">
        <v>0</v>
      </c>
      <c r="R277" s="140">
        <f>Q277*H277</f>
        <v>0</v>
      </c>
      <c r="S277" s="140">
        <v>0</v>
      </c>
      <c r="T277" s="141">
        <f>S277*H277</f>
        <v>0</v>
      </c>
      <c r="AR277" s="142" t="s">
        <v>159</v>
      </c>
      <c r="AT277" s="142" t="s">
        <v>154</v>
      </c>
      <c r="AU277" s="142" t="s">
        <v>81</v>
      </c>
      <c r="AY277" s="17" t="s">
        <v>152</v>
      </c>
      <c r="BE277" s="143">
        <f>IF(N277="základní",J277,0)</f>
        <v>0</v>
      </c>
      <c r="BF277" s="143">
        <f>IF(N277="snížená",J277,0)</f>
        <v>0</v>
      </c>
      <c r="BG277" s="143">
        <f>IF(N277="zákl. přenesená",J277,0)</f>
        <v>0</v>
      </c>
      <c r="BH277" s="143">
        <f>IF(N277="sníž. přenesená",J277,0)</f>
        <v>0</v>
      </c>
      <c r="BI277" s="143">
        <f>IF(N277="nulová",J277,0)</f>
        <v>0</v>
      </c>
      <c r="BJ277" s="17" t="s">
        <v>79</v>
      </c>
      <c r="BK277" s="143">
        <f>ROUND(I277*H277,2)</f>
        <v>0</v>
      </c>
      <c r="BL277" s="17" t="s">
        <v>159</v>
      </c>
      <c r="BM277" s="142" t="s">
        <v>627</v>
      </c>
    </row>
    <row r="278" spans="2:65" s="1" customFormat="1" x14ac:dyDescent="0.2">
      <c r="B278" s="32"/>
      <c r="D278" s="144" t="s">
        <v>161</v>
      </c>
      <c r="F278" s="145" t="s">
        <v>444</v>
      </c>
      <c r="I278" s="146"/>
      <c r="L278" s="32"/>
      <c r="M278" s="147"/>
      <c r="T278" s="53"/>
      <c r="AT278" s="17" t="s">
        <v>161</v>
      </c>
      <c r="AU278" s="17" t="s">
        <v>81</v>
      </c>
    </row>
    <row r="279" spans="2:65" s="1" customFormat="1" ht="24.2" customHeight="1" x14ac:dyDescent="0.2">
      <c r="B279" s="32"/>
      <c r="C279" s="131" t="s">
        <v>451</v>
      </c>
      <c r="D279" s="131" t="s">
        <v>154</v>
      </c>
      <c r="E279" s="132" t="s">
        <v>446</v>
      </c>
      <c r="F279" s="133" t="s">
        <v>447</v>
      </c>
      <c r="G279" s="134" t="s">
        <v>231</v>
      </c>
      <c r="H279" s="135">
        <v>3.0960000000000001</v>
      </c>
      <c r="I279" s="136"/>
      <c r="J279" s="137">
        <f>ROUND(I279*H279,2)</f>
        <v>0</v>
      </c>
      <c r="K279" s="133" t="s">
        <v>158</v>
      </c>
      <c r="L279" s="32"/>
      <c r="M279" s="138" t="s">
        <v>19</v>
      </c>
      <c r="N279" s="139" t="s">
        <v>43</v>
      </c>
      <c r="P279" s="140">
        <f>O279*H279</f>
        <v>0</v>
      </c>
      <c r="Q279" s="140">
        <v>0</v>
      </c>
      <c r="R279" s="140">
        <f>Q279*H279</f>
        <v>0</v>
      </c>
      <c r="S279" s="140">
        <v>0</v>
      </c>
      <c r="T279" s="141">
        <f>S279*H279</f>
        <v>0</v>
      </c>
      <c r="AR279" s="142" t="s">
        <v>159</v>
      </c>
      <c r="AT279" s="142" t="s">
        <v>154</v>
      </c>
      <c r="AU279" s="142" t="s">
        <v>81</v>
      </c>
      <c r="AY279" s="17" t="s">
        <v>152</v>
      </c>
      <c r="BE279" s="143">
        <f>IF(N279="základní",J279,0)</f>
        <v>0</v>
      </c>
      <c r="BF279" s="143">
        <f>IF(N279="snížená",J279,0)</f>
        <v>0</v>
      </c>
      <c r="BG279" s="143">
        <f>IF(N279="zákl. přenesená",J279,0)</f>
        <v>0</v>
      </c>
      <c r="BH279" s="143">
        <f>IF(N279="sníž. přenesená",J279,0)</f>
        <v>0</v>
      </c>
      <c r="BI279" s="143">
        <f>IF(N279="nulová",J279,0)</f>
        <v>0</v>
      </c>
      <c r="BJ279" s="17" t="s">
        <v>79</v>
      </c>
      <c r="BK279" s="143">
        <f>ROUND(I279*H279,2)</f>
        <v>0</v>
      </c>
      <c r="BL279" s="17" t="s">
        <v>159</v>
      </c>
      <c r="BM279" s="142" t="s">
        <v>628</v>
      </c>
    </row>
    <row r="280" spans="2:65" s="1" customFormat="1" x14ac:dyDescent="0.2">
      <c r="B280" s="32"/>
      <c r="D280" s="144" t="s">
        <v>161</v>
      </c>
      <c r="F280" s="145" t="s">
        <v>449</v>
      </c>
      <c r="I280" s="146"/>
      <c r="L280" s="32"/>
      <c r="M280" s="147"/>
      <c r="T280" s="53"/>
      <c r="AT280" s="17" t="s">
        <v>161</v>
      </c>
      <c r="AU280" s="17" t="s">
        <v>81</v>
      </c>
    </row>
    <row r="281" spans="2:65" s="1" customFormat="1" ht="24.2" customHeight="1" x14ac:dyDescent="0.2">
      <c r="B281" s="32"/>
      <c r="C281" s="131" t="s">
        <v>456</v>
      </c>
      <c r="D281" s="131" t="s">
        <v>154</v>
      </c>
      <c r="E281" s="132" t="s">
        <v>462</v>
      </c>
      <c r="F281" s="133" t="s">
        <v>463</v>
      </c>
      <c r="G281" s="134" t="s">
        <v>231</v>
      </c>
      <c r="H281" s="135">
        <v>1.754</v>
      </c>
      <c r="I281" s="136"/>
      <c r="J281" s="137">
        <f>ROUND(I281*H281,2)</f>
        <v>0</v>
      </c>
      <c r="K281" s="133" t="s">
        <v>158</v>
      </c>
      <c r="L281" s="32"/>
      <c r="M281" s="138" t="s">
        <v>19</v>
      </c>
      <c r="N281" s="139" t="s">
        <v>43</v>
      </c>
      <c r="P281" s="140">
        <f>O281*H281</f>
        <v>0</v>
      </c>
      <c r="Q281" s="140">
        <v>0</v>
      </c>
      <c r="R281" s="140">
        <f>Q281*H281</f>
        <v>0</v>
      </c>
      <c r="S281" s="140">
        <v>0</v>
      </c>
      <c r="T281" s="141">
        <f>S281*H281</f>
        <v>0</v>
      </c>
      <c r="AR281" s="142" t="s">
        <v>159</v>
      </c>
      <c r="AT281" s="142" t="s">
        <v>154</v>
      </c>
      <c r="AU281" s="142" t="s">
        <v>81</v>
      </c>
      <c r="AY281" s="17" t="s">
        <v>152</v>
      </c>
      <c r="BE281" s="143">
        <f>IF(N281="základní",J281,0)</f>
        <v>0</v>
      </c>
      <c r="BF281" s="143">
        <f>IF(N281="snížená",J281,0)</f>
        <v>0</v>
      </c>
      <c r="BG281" s="143">
        <f>IF(N281="zákl. přenesená",J281,0)</f>
        <v>0</v>
      </c>
      <c r="BH281" s="143">
        <f>IF(N281="sníž. přenesená",J281,0)</f>
        <v>0</v>
      </c>
      <c r="BI281" s="143">
        <f>IF(N281="nulová",J281,0)</f>
        <v>0</v>
      </c>
      <c r="BJ281" s="17" t="s">
        <v>79</v>
      </c>
      <c r="BK281" s="143">
        <f>ROUND(I281*H281,2)</f>
        <v>0</v>
      </c>
      <c r="BL281" s="17" t="s">
        <v>159</v>
      </c>
      <c r="BM281" s="142" t="s">
        <v>629</v>
      </c>
    </row>
    <row r="282" spans="2:65" s="1" customFormat="1" x14ac:dyDescent="0.2">
      <c r="B282" s="32"/>
      <c r="D282" s="144" t="s">
        <v>161</v>
      </c>
      <c r="F282" s="145" t="s">
        <v>465</v>
      </c>
      <c r="I282" s="146"/>
      <c r="L282" s="32"/>
      <c r="M282" s="147"/>
      <c r="T282" s="53"/>
      <c r="AT282" s="17" t="s">
        <v>161</v>
      </c>
      <c r="AU282" s="17" t="s">
        <v>81</v>
      </c>
    </row>
    <row r="283" spans="2:65" s="13" customFormat="1" x14ac:dyDescent="0.2">
      <c r="B283" s="155"/>
      <c r="D283" s="149" t="s">
        <v>163</v>
      </c>
      <c r="E283" s="156" t="s">
        <v>19</v>
      </c>
      <c r="F283" s="157" t="s">
        <v>1066</v>
      </c>
      <c r="H283" s="158">
        <v>1.754</v>
      </c>
      <c r="I283" s="159"/>
      <c r="L283" s="155"/>
      <c r="M283" s="160"/>
      <c r="T283" s="161"/>
      <c r="AT283" s="156" t="s">
        <v>163</v>
      </c>
      <c r="AU283" s="156" t="s">
        <v>81</v>
      </c>
      <c r="AV283" s="13" t="s">
        <v>81</v>
      </c>
      <c r="AW283" s="13" t="s">
        <v>33</v>
      </c>
      <c r="AX283" s="13" t="s">
        <v>79</v>
      </c>
      <c r="AY283" s="156" t="s">
        <v>152</v>
      </c>
    </row>
    <row r="284" spans="2:65" s="11" customFormat="1" ht="22.9" customHeight="1" x14ac:dyDescent="0.2">
      <c r="B284" s="119"/>
      <c r="D284" s="120" t="s">
        <v>71</v>
      </c>
      <c r="E284" s="129" t="s">
        <v>467</v>
      </c>
      <c r="F284" s="129" t="s">
        <v>468</v>
      </c>
      <c r="I284" s="122"/>
      <c r="J284" s="130">
        <f>BK284</f>
        <v>0</v>
      </c>
      <c r="L284" s="119"/>
      <c r="M284" s="124"/>
      <c r="P284" s="125">
        <f>SUM(P285:P286)</f>
        <v>0</v>
      </c>
      <c r="R284" s="125">
        <f>SUM(R285:R286)</f>
        <v>0</v>
      </c>
      <c r="T284" s="126">
        <f>SUM(T285:T286)</f>
        <v>0</v>
      </c>
      <c r="AR284" s="120" t="s">
        <v>79</v>
      </c>
      <c r="AT284" s="127" t="s">
        <v>71</v>
      </c>
      <c r="AU284" s="127" t="s">
        <v>79</v>
      </c>
      <c r="AY284" s="120" t="s">
        <v>152</v>
      </c>
      <c r="BK284" s="128">
        <f>SUM(BK285:BK286)</f>
        <v>0</v>
      </c>
    </row>
    <row r="285" spans="2:65" s="1" customFormat="1" ht="24.2" customHeight="1" x14ac:dyDescent="0.2">
      <c r="B285" s="32"/>
      <c r="C285" s="131" t="s">
        <v>461</v>
      </c>
      <c r="D285" s="131" t="s">
        <v>154</v>
      </c>
      <c r="E285" s="132" t="s">
        <v>470</v>
      </c>
      <c r="F285" s="133" t="s">
        <v>471</v>
      </c>
      <c r="G285" s="134" t="s">
        <v>231</v>
      </c>
      <c r="H285" s="135">
        <v>61.287999999999997</v>
      </c>
      <c r="I285" s="136"/>
      <c r="J285" s="137">
        <f>ROUND(I285*H285,2)</f>
        <v>0</v>
      </c>
      <c r="K285" s="133" t="s">
        <v>158</v>
      </c>
      <c r="L285" s="32"/>
      <c r="M285" s="138" t="s">
        <v>19</v>
      </c>
      <c r="N285" s="139" t="s">
        <v>43</v>
      </c>
      <c r="P285" s="140">
        <f>O285*H285</f>
        <v>0</v>
      </c>
      <c r="Q285" s="140">
        <v>0</v>
      </c>
      <c r="R285" s="140">
        <f>Q285*H285</f>
        <v>0</v>
      </c>
      <c r="S285" s="140">
        <v>0</v>
      </c>
      <c r="T285" s="141">
        <f>S285*H285</f>
        <v>0</v>
      </c>
      <c r="AR285" s="142" t="s">
        <v>159</v>
      </c>
      <c r="AT285" s="142" t="s">
        <v>154</v>
      </c>
      <c r="AU285" s="142" t="s">
        <v>81</v>
      </c>
      <c r="AY285" s="17" t="s">
        <v>152</v>
      </c>
      <c r="BE285" s="143">
        <f>IF(N285="základní",J285,0)</f>
        <v>0</v>
      </c>
      <c r="BF285" s="143">
        <f>IF(N285="snížená",J285,0)</f>
        <v>0</v>
      </c>
      <c r="BG285" s="143">
        <f>IF(N285="zákl. přenesená",J285,0)</f>
        <v>0</v>
      </c>
      <c r="BH285" s="143">
        <f>IF(N285="sníž. přenesená",J285,0)</f>
        <v>0</v>
      </c>
      <c r="BI285" s="143">
        <f>IF(N285="nulová",J285,0)</f>
        <v>0</v>
      </c>
      <c r="BJ285" s="17" t="s">
        <v>79</v>
      </c>
      <c r="BK285" s="143">
        <f>ROUND(I285*H285,2)</f>
        <v>0</v>
      </c>
      <c r="BL285" s="17" t="s">
        <v>159</v>
      </c>
      <c r="BM285" s="142" t="s">
        <v>631</v>
      </c>
    </row>
    <row r="286" spans="2:65" s="1" customFormat="1" x14ac:dyDescent="0.2">
      <c r="B286" s="32"/>
      <c r="D286" s="144" t="s">
        <v>161</v>
      </c>
      <c r="F286" s="145" t="s">
        <v>473</v>
      </c>
      <c r="I286" s="146"/>
      <c r="L286" s="32"/>
      <c r="M286" s="147"/>
      <c r="T286" s="53"/>
      <c r="AT286" s="17" t="s">
        <v>161</v>
      </c>
      <c r="AU286" s="17" t="s">
        <v>81</v>
      </c>
    </row>
    <row r="287" spans="2:65" s="11" customFormat="1" ht="25.9" customHeight="1" x14ac:dyDescent="0.2">
      <c r="B287" s="119"/>
      <c r="D287" s="120" t="s">
        <v>71</v>
      </c>
      <c r="E287" s="121" t="s">
        <v>474</v>
      </c>
      <c r="F287" s="121" t="s">
        <v>475</v>
      </c>
      <c r="I287" s="122"/>
      <c r="J287" s="123">
        <f>BK287</f>
        <v>0</v>
      </c>
      <c r="L287" s="119"/>
      <c r="M287" s="124"/>
      <c r="P287" s="125">
        <f>P288+P296+P304</f>
        <v>0</v>
      </c>
      <c r="R287" s="125">
        <f>R288+R296+R304</f>
        <v>0</v>
      </c>
      <c r="T287" s="126">
        <f>T288+T296+T304</f>
        <v>0</v>
      </c>
      <c r="AR287" s="120" t="s">
        <v>183</v>
      </c>
      <c r="AT287" s="127" t="s">
        <v>71</v>
      </c>
      <c r="AU287" s="127" t="s">
        <v>72</v>
      </c>
      <c r="AY287" s="120" t="s">
        <v>152</v>
      </c>
      <c r="BK287" s="128">
        <f>BK288+BK296+BK304</f>
        <v>0</v>
      </c>
    </row>
    <row r="288" spans="2:65" s="11" customFormat="1" ht="22.9" customHeight="1" x14ac:dyDescent="0.2">
      <c r="B288" s="119"/>
      <c r="D288" s="120" t="s">
        <v>71</v>
      </c>
      <c r="E288" s="129" t="s">
        <v>476</v>
      </c>
      <c r="F288" s="129" t="s">
        <v>477</v>
      </c>
      <c r="I288" s="122"/>
      <c r="J288" s="130">
        <f>BK288</f>
        <v>0</v>
      </c>
      <c r="L288" s="119"/>
      <c r="M288" s="124"/>
      <c r="P288" s="125">
        <f>SUM(P289:P295)</f>
        <v>0</v>
      </c>
      <c r="R288" s="125">
        <f>SUM(R289:R295)</f>
        <v>0</v>
      </c>
      <c r="T288" s="126">
        <f>SUM(T289:T295)</f>
        <v>0</v>
      </c>
      <c r="AR288" s="120" t="s">
        <v>183</v>
      </c>
      <c r="AT288" s="127" t="s">
        <v>71</v>
      </c>
      <c r="AU288" s="127" t="s">
        <v>79</v>
      </c>
      <c r="AY288" s="120" t="s">
        <v>152</v>
      </c>
      <c r="BK288" s="128">
        <f>SUM(BK289:BK295)</f>
        <v>0</v>
      </c>
    </row>
    <row r="289" spans="2:65" s="1" customFormat="1" ht="16.5" customHeight="1" x14ac:dyDescent="0.2">
      <c r="B289" s="32"/>
      <c r="C289" s="131" t="s">
        <v>469</v>
      </c>
      <c r="D289" s="131" t="s">
        <v>154</v>
      </c>
      <c r="E289" s="132" t="s">
        <v>479</v>
      </c>
      <c r="F289" s="133" t="s">
        <v>480</v>
      </c>
      <c r="G289" s="134" t="s">
        <v>481</v>
      </c>
      <c r="H289" s="135">
        <v>10</v>
      </c>
      <c r="I289" s="136"/>
      <c r="J289" s="137">
        <f>ROUND(I289*H289,2)</f>
        <v>0</v>
      </c>
      <c r="K289" s="133" t="s">
        <v>19</v>
      </c>
      <c r="L289" s="32"/>
      <c r="M289" s="138" t="s">
        <v>19</v>
      </c>
      <c r="N289" s="139" t="s">
        <v>43</v>
      </c>
      <c r="P289" s="140">
        <f>O289*H289</f>
        <v>0</v>
      </c>
      <c r="Q289" s="140">
        <v>0</v>
      </c>
      <c r="R289" s="140">
        <f>Q289*H289</f>
        <v>0</v>
      </c>
      <c r="S289" s="140">
        <v>0</v>
      </c>
      <c r="T289" s="141">
        <f>S289*H289</f>
        <v>0</v>
      </c>
      <c r="AR289" s="142" t="s">
        <v>482</v>
      </c>
      <c r="AT289" s="142" t="s">
        <v>154</v>
      </c>
      <c r="AU289" s="142" t="s">
        <v>81</v>
      </c>
      <c r="AY289" s="17" t="s">
        <v>152</v>
      </c>
      <c r="BE289" s="143">
        <f>IF(N289="základní",J289,0)</f>
        <v>0</v>
      </c>
      <c r="BF289" s="143">
        <f>IF(N289="snížená",J289,0)</f>
        <v>0</v>
      </c>
      <c r="BG289" s="143">
        <f>IF(N289="zákl. přenesená",J289,0)</f>
        <v>0</v>
      </c>
      <c r="BH289" s="143">
        <f>IF(N289="sníž. přenesená",J289,0)</f>
        <v>0</v>
      </c>
      <c r="BI289" s="143">
        <f>IF(N289="nulová",J289,0)</f>
        <v>0</v>
      </c>
      <c r="BJ289" s="17" t="s">
        <v>79</v>
      </c>
      <c r="BK289" s="143">
        <f>ROUND(I289*H289,2)</f>
        <v>0</v>
      </c>
      <c r="BL289" s="17" t="s">
        <v>482</v>
      </c>
      <c r="BM289" s="142" t="s">
        <v>632</v>
      </c>
    </row>
    <row r="290" spans="2:65" s="12" customFormat="1" x14ac:dyDescent="0.2">
      <c r="B290" s="148"/>
      <c r="D290" s="149" t="s">
        <v>163</v>
      </c>
      <c r="E290" s="150" t="s">
        <v>19</v>
      </c>
      <c r="F290" s="151" t="s">
        <v>484</v>
      </c>
      <c r="H290" s="150" t="s">
        <v>19</v>
      </c>
      <c r="I290" s="152"/>
      <c r="L290" s="148"/>
      <c r="M290" s="153"/>
      <c r="T290" s="154"/>
      <c r="AT290" s="150" t="s">
        <v>163</v>
      </c>
      <c r="AU290" s="150" t="s">
        <v>81</v>
      </c>
      <c r="AV290" s="12" t="s">
        <v>79</v>
      </c>
      <c r="AW290" s="12" t="s">
        <v>33</v>
      </c>
      <c r="AX290" s="12" t="s">
        <v>72</v>
      </c>
      <c r="AY290" s="150" t="s">
        <v>152</v>
      </c>
    </row>
    <row r="291" spans="2:65" s="13" customFormat="1" x14ac:dyDescent="0.2">
      <c r="B291" s="155"/>
      <c r="D291" s="149" t="s">
        <v>163</v>
      </c>
      <c r="E291" s="156" t="s">
        <v>19</v>
      </c>
      <c r="F291" s="157" t="s">
        <v>219</v>
      </c>
      <c r="H291" s="158">
        <v>10</v>
      </c>
      <c r="I291" s="159"/>
      <c r="L291" s="155"/>
      <c r="M291" s="160"/>
      <c r="T291" s="161"/>
      <c r="AT291" s="156" t="s">
        <v>163</v>
      </c>
      <c r="AU291" s="156" t="s">
        <v>81</v>
      </c>
      <c r="AV291" s="13" t="s">
        <v>81</v>
      </c>
      <c r="AW291" s="13" t="s">
        <v>33</v>
      </c>
      <c r="AX291" s="13" t="s">
        <v>79</v>
      </c>
      <c r="AY291" s="156" t="s">
        <v>152</v>
      </c>
    </row>
    <row r="292" spans="2:65" s="1" customFormat="1" ht="16.5" customHeight="1" x14ac:dyDescent="0.2">
      <c r="B292" s="32"/>
      <c r="C292" s="131" t="s">
        <v>478</v>
      </c>
      <c r="D292" s="131" t="s">
        <v>154</v>
      </c>
      <c r="E292" s="132" t="s">
        <v>486</v>
      </c>
      <c r="F292" s="133" t="s">
        <v>487</v>
      </c>
      <c r="G292" s="134" t="s">
        <v>481</v>
      </c>
      <c r="H292" s="135">
        <v>10</v>
      </c>
      <c r="I292" s="136"/>
      <c r="J292" s="137">
        <f>ROUND(I292*H292,2)</f>
        <v>0</v>
      </c>
      <c r="K292" s="133" t="s">
        <v>19</v>
      </c>
      <c r="L292" s="32"/>
      <c r="M292" s="138" t="s">
        <v>19</v>
      </c>
      <c r="N292" s="139" t="s">
        <v>43</v>
      </c>
      <c r="P292" s="140">
        <f>O292*H292</f>
        <v>0</v>
      </c>
      <c r="Q292" s="140">
        <v>0</v>
      </c>
      <c r="R292" s="140">
        <f>Q292*H292</f>
        <v>0</v>
      </c>
      <c r="S292" s="140">
        <v>0</v>
      </c>
      <c r="T292" s="141">
        <f>S292*H292</f>
        <v>0</v>
      </c>
      <c r="AR292" s="142" t="s">
        <v>482</v>
      </c>
      <c r="AT292" s="142" t="s">
        <v>154</v>
      </c>
      <c r="AU292" s="142" t="s">
        <v>81</v>
      </c>
      <c r="AY292" s="17" t="s">
        <v>152</v>
      </c>
      <c r="BE292" s="143">
        <f>IF(N292="základní",J292,0)</f>
        <v>0</v>
      </c>
      <c r="BF292" s="143">
        <f>IF(N292="snížená",J292,0)</f>
        <v>0</v>
      </c>
      <c r="BG292" s="143">
        <f>IF(N292="zákl. přenesená",J292,0)</f>
        <v>0</v>
      </c>
      <c r="BH292" s="143">
        <f>IF(N292="sníž. přenesená",J292,0)</f>
        <v>0</v>
      </c>
      <c r="BI292" s="143">
        <f>IF(N292="nulová",J292,0)</f>
        <v>0</v>
      </c>
      <c r="BJ292" s="17" t="s">
        <v>79</v>
      </c>
      <c r="BK292" s="143">
        <f>ROUND(I292*H292,2)</f>
        <v>0</v>
      </c>
      <c r="BL292" s="17" t="s">
        <v>482</v>
      </c>
      <c r="BM292" s="142" t="s">
        <v>633</v>
      </c>
    </row>
    <row r="293" spans="2:65" s="1" customFormat="1" ht="16.5" customHeight="1" x14ac:dyDescent="0.2">
      <c r="B293" s="32"/>
      <c r="C293" s="131" t="s">
        <v>485</v>
      </c>
      <c r="D293" s="131" t="s">
        <v>154</v>
      </c>
      <c r="E293" s="132" t="s">
        <v>490</v>
      </c>
      <c r="F293" s="133" t="s">
        <v>491</v>
      </c>
      <c r="G293" s="134" t="s">
        <v>481</v>
      </c>
      <c r="H293" s="135">
        <v>10</v>
      </c>
      <c r="I293" s="136"/>
      <c r="J293" s="137">
        <f>ROUND(I293*H293,2)</f>
        <v>0</v>
      </c>
      <c r="K293" s="133" t="s">
        <v>19</v>
      </c>
      <c r="L293" s="32"/>
      <c r="M293" s="138" t="s">
        <v>19</v>
      </c>
      <c r="N293" s="139" t="s">
        <v>43</v>
      </c>
      <c r="P293" s="140">
        <f>O293*H293</f>
        <v>0</v>
      </c>
      <c r="Q293" s="140">
        <v>0</v>
      </c>
      <c r="R293" s="140">
        <f>Q293*H293</f>
        <v>0</v>
      </c>
      <c r="S293" s="140">
        <v>0</v>
      </c>
      <c r="T293" s="141">
        <f>S293*H293</f>
        <v>0</v>
      </c>
      <c r="AR293" s="142" t="s">
        <v>482</v>
      </c>
      <c r="AT293" s="142" t="s">
        <v>154</v>
      </c>
      <c r="AU293" s="142" t="s">
        <v>81</v>
      </c>
      <c r="AY293" s="17" t="s">
        <v>152</v>
      </c>
      <c r="BE293" s="143">
        <f>IF(N293="základní",J293,0)</f>
        <v>0</v>
      </c>
      <c r="BF293" s="143">
        <f>IF(N293="snížená",J293,0)</f>
        <v>0</v>
      </c>
      <c r="BG293" s="143">
        <f>IF(N293="zákl. přenesená",J293,0)</f>
        <v>0</v>
      </c>
      <c r="BH293" s="143">
        <f>IF(N293="sníž. přenesená",J293,0)</f>
        <v>0</v>
      </c>
      <c r="BI293" s="143">
        <f>IF(N293="nulová",J293,0)</f>
        <v>0</v>
      </c>
      <c r="BJ293" s="17" t="s">
        <v>79</v>
      </c>
      <c r="BK293" s="143">
        <f>ROUND(I293*H293,2)</f>
        <v>0</v>
      </c>
      <c r="BL293" s="17" t="s">
        <v>482</v>
      </c>
      <c r="BM293" s="142" t="s">
        <v>634</v>
      </c>
    </row>
    <row r="294" spans="2:65" s="12" customFormat="1" x14ac:dyDescent="0.2">
      <c r="B294" s="148"/>
      <c r="D294" s="149" t="s">
        <v>163</v>
      </c>
      <c r="E294" s="150" t="s">
        <v>19</v>
      </c>
      <c r="F294" s="151" t="s">
        <v>493</v>
      </c>
      <c r="H294" s="150" t="s">
        <v>19</v>
      </c>
      <c r="I294" s="152"/>
      <c r="L294" s="148"/>
      <c r="M294" s="153"/>
      <c r="T294" s="154"/>
      <c r="AT294" s="150" t="s">
        <v>163</v>
      </c>
      <c r="AU294" s="150" t="s">
        <v>81</v>
      </c>
      <c r="AV294" s="12" t="s">
        <v>79</v>
      </c>
      <c r="AW294" s="12" t="s">
        <v>33</v>
      </c>
      <c r="AX294" s="12" t="s">
        <v>72</v>
      </c>
      <c r="AY294" s="150" t="s">
        <v>152</v>
      </c>
    </row>
    <row r="295" spans="2:65" s="13" customFormat="1" x14ac:dyDescent="0.2">
      <c r="B295" s="155"/>
      <c r="D295" s="149" t="s">
        <v>163</v>
      </c>
      <c r="E295" s="156" t="s">
        <v>19</v>
      </c>
      <c r="F295" s="157" t="s">
        <v>219</v>
      </c>
      <c r="H295" s="158">
        <v>10</v>
      </c>
      <c r="I295" s="159"/>
      <c r="L295" s="155"/>
      <c r="M295" s="160"/>
      <c r="T295" s="161"/>
      <c r="AT295" s="156" t="s">
        <v>163</v>
      </c>
      <c r="AU295" s="156" t="s">
        <v>81</v>
      </c>
      <c r="AV295" s="13" t="s">
        <v>81</v>
      </c>
      <c r="AW295" s="13" t="s">
        <v>33</v>
      </c>
      <c r="AX295" s="13" t="s">
        <v>79</v>
      </c>
      <c r="AY295" s="156" t="s">
        <v>152</v>
      </c>
    </row>
    <row r="296" spans="2:65" s="11" customFormat="1" ht="22.9" customHeight="1" x14ac:dyDescent="0.2">
      <c r="B296" s="119"/>
      <c r="D296" s="120" t="s">
        <v>71</v>
      </c>
      <c r="E296" s="129" t="s">
        <v>494</v>
      </c>
      <c r="F296" s="129" t="s">
        <v>495</v>
      </c>
      <c r="I296" s="122"/>
      <c r="J296" s="130">
        <f>BK296</f>
        <v>0</v>
      </c>
      <c r="L296" s="119"/>
      <c r="M296" s="124"/>
      <c r="P296" s="125">
        <f>SUM(P297:P303)</f>
        <v>0</v>
      </c>
      <c r="R296" s="125">
        <f>SUM(R297:R303)</f>
        <v>0</v>
      </c>
      <c r="T296" s="126">
        <f>SUM(T297:T303)</f>
        <v>0</v>
      </c>
      <c r="AR296" s="120" t="s">
        <v>183</v>
      </c>
      <c r="AT296" s="127" t="s">
        <v>71</v>
      </c>
      <c r="AU296" s="127" t="s">
        <v>79</v>
      </c>
      <c r="AY296" s="120" t="s">
        <v>152</v>
      </c>
      <c r="BK296" s="128">
        <f>SUM(BK297:BK303)</f>
        <v>0</v>
      </c>
    </row>
    <row r="297" spans="2:65" s="1" customFormat="1" ht="16.5" customHeight="1" x14ac:dyDescent="0.2">
      <c r="B297" s="32"/>
      <c r="C297" s="131" t="s">
        <v>489</v>
      </c>
      <c r="D297" s="131" t="s">
        <v>154</v>
      </c>
      <c r="E297" s="132" t="s">
        <v>497</v>
      </c>
      <c r="F297" s="133" t="s">
        <v>498</v>
      </c>
      <c r="G297" s="134" t="s">
        <v>400</v>
      </c>
      <c r="H297" s="135">
        <v>1</v>
      </c>
      <c r="I297" s="136"/>
      <c r="J297" s="137">
        <f>ROUND(I297*H297,2)</f>
        <v>0</v>
      </c>
      <c r="K297" s="133" t="s">
        <v>19</v>
      </c>
      <c r="L297" s="32"/>
      <c r="M297" s="138" t="s">
        <v>19</v>
      </c>
      <c r="N297" s="139" t="s">
        <v>43</v>
      </c>
      <c r="P297" s="140">
        <f>O297*H297</f>
        <v>0</v>
      </c>
      <c r="Q297" s="140">
        <v>0</v>
      </c>
      <c r="R297" s="140">
        <f>Q297*H297</f>
        <v>0</v>
      </c>
      <c r="S297" s="140">
        <v>0</v>
      </c>
      <c r="T297" s="141">
        <f>S297*H297</f>
        <v>0</v>
      </c>
      <c r="AR297" s="142" t="s">
        <v>482</v>
      </c>
      <c r="AT297" s="142" t="s">
        <v>154</v>
      </c>
      <c r="AU297" s="142" t="s">
        <v>81</v>
      </c>
      <c r="AY297" s="17" t="s">
        <v>152</v>
      </c>
      <c r="BE297" s="143">
        <f>IF(N297="základní",J297,0)</f>
        <v>0</v>
      </c>
      <c r="BF297" s="143">
        <f>IF(N297="snížená",J297,0)</f>
        <v>0</v>
      </c>
      <c r="BG297" s="143">
        <f>IF(N297="zákl. přenesená",J297,0)</f>
        <v>0</v>
      </c>
      <c r="BH297" s="143">
        <f>IF(N297="sníž. přenesená",J297,0)</f>
        <v>0</v>
      </c>
      <c r="BI297" s="143">
        <f>IF(N297="nulová",J297,0)</f>
        <v>0</v>
      </c>
      <c r="BJ297" s="17" t="s">
        <v>79</v>
      </c>
      <c r="BK297" s="143">
        <f>ROUND(I297*H297,2)</f>
        <v>0</v>
      </c>
      <c r="BL297" s="17" t="s">
        <v>482</v>
      </c>
      <c r="BM297" s="142" t="s">
        <v>635</v>
      </c>
    </row>
    <row r="298" spans="2:65" s="1" customFormat="1" ht="16.5" customHeight="1" x14ac:dyDescent="0.2">
      <c r="B298" s="32"/>
      <c r="C298" s="131" t="s">
        <v>496</v>
      </c>
      <c r="D298" s="131" t="s">
        <v>154</v>
      </c>
      <c r="E298" s="132" t="s">
        <v>501</v>
      </c>
      <c r="F298" s="133" t="s">
        <v>502</v>
      </c>
      <c r="G298" s="134" t="s">
        <v>503</v>
      </c>
      <c r="H298" s="135">
        <v>1</v>
      </c>
      <c r="I298" s="136"/>
      <c r="J298" s="137">
        <f>ROUND(I298*H298,2)</f>
        <v>0</v>
      </c>
      <c r="K298" s="133" t="s">
        <v>19</v>
      </c>
      <c r="L298" s="32"/>
      <c r="M298" s="138" t="s">
        <v>19</v>
      </c>
      <c r="N298" s="139" t="s">
        <v>43</v>
      </c>
      <c r="P298" s="140">
        <f>O298*H298</f>
        <v>0</v>
      </c>
      <c r="Q298" s="140">
        <v>0</v>
      </c>
      <c r="R298" s="140">
        <f>Q298*H298</f>
        <v>0</v>
      </c>
      <c r="S298" s="140">
        <v>0</v>
      </c>
      <c r="T298" s="141">
        <f>S298*H298</f>
        <v>0</v>
      </c>
      <c r="AR298" s="142" t="s">
        <v>482</v>
      </c>
      <c r="AT298" s="142" t="s">
        <v>154</v>
      </c>
      <c r="AU298" s="142" t="s">
        <v>81</v>
      </c>
      <c r="AY298" s="17" t="s">
        <v>152</v>
      </c>
      <c r="BE298" s="143">
        <f>IF(N298="základní",J298,0)</f>
        <v>0</v>
      </c>
      <c r="BF298" s="143">
        <f>IF(N298="snížená",J298,0)</f>
        <v>0</v>
      </c>
      <c r="BG298" s="143">
        <f>IF(N298="zákl. přenesená",J298,0)</f>
        <v>0</v>
      </c>
      <c r="BH298" s="143">
        <f>IF(N298="sníž. přenesená",J298,0)</f>
        <v>0</v>
      </c>
      <c r="BI298" s="143">
        <f>IF(N298="nulová",J298,0)</f>
        <v>0</v>
      </c>
      <c r="BJ298" s="17" t="s">
        <v>79</v>
      </c>
      <c r="BK298" s="143">
        <f>ROUND(I298*H298,2)</f>
        <v>0</v>
      </c>
      <c r="BL298" s="17" t="s">
        <v>482</v>
      </c>
      <c r="BM298" s="142" t="s">
        <v>636</v>
      </c>
    </row>
    <row r="299" spans="2:65" s="13" customFormat="1" x14ac:dyDescent="0.2">
      <c r="B299" s="155"/>
      <c r="D299" s="149" t="s">
        <v>163</v>
      </c>
      <c r="E299" s="156" t="s">
        <v>19</v>
      </c>
      <c r="F299" s="157" t="s">
        <v>79</v>
      </c>
      <c r="H299" s="158">
        <v>1</v>
      </c>
      <c r="I299" s="159"/>
      <c r="L299" s="155"/>
      <c r="M299" s="160"/>
      <c r="T299" s="161"/>
      <c r="AT299" s="156" t="s">
        <v>163</v>
      </c>
      <c r="AU299" s="156" t="s">
        <v>81</v>
      </c>
      <c r="AV299" s="13" t="s">
        <v>81</v>
      </c>
      <c r="AW299" s="13" t="s">
        <v>33</v>
      </c>
      <c r="AX299" s="13" t="s">
        <v>79</v>
      </c>
      <c r="AY299" s="156" t="s">
        <v>152</v>
      </c>
    </row>
    <row r="300" spans="2:65" s="1" customFormat="1" ht="16.5" customHeight="1" x14ac:dyDescent="0.2">
      <c r="B300" s="32"/>
      <c r="C300" s="131" t="s">
        <v>500</v>
      </c>
      <c r="D300" s="131" t="s">
        <v>154</v>
      </c>
      <c r="E300" s="132" t="s">
        <v>506</v>
      </c>
      <c r="F300" s="133" t="s">
        <v>507</v>
      </c>
      <c r="G300" s="134" t="s">
        <v>503</v>
      </c>
      <c r="H300" s="135">
        <v>1</v>
      </c>
      <c r="I300" s="136"/>
      <c r="J300" s="137">
        <f>ROUND(I300*H300,2)</f>
        <v>0</v>
      </c>
      <c r="K300" s="133" t="s">
        <v>19</v>
      </c>
      <c r="L300" s="32"/>
      <c r="M300" s="138" t="s">
        <v>19</v>
      </c>
      <c r="N300" s="139" t="s">
        <v>43</v>
      </c>
      <c r="P300" s="140">
        <f>O300*H300</f>
        <v>0</v>
      </c>
      <c r="Q300" s="140">
        <v>0</v>
      </c>
      <c r="R300" s="140">
        <f>Q300*H300</f>
        <v>0</v>
      </c>
      <c r="S300" s="140">
        <v>0</v>
      </c>
      <c r="T300" s="141">
        <f>S300*H300</f>
        <v>0</v>
      </c>
      <c r="AR300" s="142" t="s">
        <v>482</v>
      </c>
      <c r="AT300" s="142" t="s">
        <v>154</v>
      </c>
      <c r="AU300" s="142" t="s">
        <v>81</v>
      </c>
      <c r="AY300" s="17" t="s">
        <v>152</v>
      </c>
      <c r="BE300" s="143">
        <f>IF(N300="základní",J300,0)</f>
        <v>0</v>
      </c>
      <c r="BF300" s="143">
        <f>IF(N300="snížená",J300,0)</f>
        <v>0</v>
      </c>
      <c r="BG300" s="143">
        <f>IF(N300="zákl. přenesená",J300,0)</f>
        <v>0</v>
      </c>
      <c r="BH300" s="143">
        <f>IF(N300="sníž. přenesená",J300,0)</f>
        <v>0</v>
      </c>
      <c r="BI300" s="143">
        <f>IF(N300="nulová",J300,0)</f>
        <v>0</v>
      </c>
      <c r="BJ300" s="17" t="s">
        <v>79</v>
      </c>
      <c r="BK300" s="143">
        <f>ROUND(I300*H300,2)</f>
        <v>0</v>
      </c>
      <c r="BL300" s="17" t="s">
        <v>482</v>
      </c>
      <c r="BM300" s="142" t="s">
        <v>637</v>
      </c>
    </row>
    <row r="301" spans="2:65" s="12" customFormat="1" x14ac:dyDescent="0.2">
      <c r="B301" s="148"/>
      <c r="D301" s="149" t="s">
        <v>163</v>
      </c>
      <c r="E301" s="150" t="s">
        <v>19</v>
      </c>
      <c r="F301" s="151" t="s">
        <v>509</v>
      </c>
      <c r="H301" s="150" t="s">
        <v>19</v>
      </c>
      <c r="I301" s="152"/>
      <c r="L301" s="148"/>
      <c r="M301" s="153"/>
      <c r="T301" s="154"/>
      <c r="AT301" s="150" t="s">
        <v>163</v>
      </c>
      <c r="AU301" s="150" t="s">
        <v>81</v>
      </c>
      <c r="AV301" s="12" t="s">
        <v>79</v>
      </c>
      <c r="AW301" s="12" t="s">
        <v>33</v>
      </c>
      <c r="AX301" s="12" t="s">
        <v>72</v>
      </c>
      <c r="AY301" s="150" t="s">
        <v>152</v>
      </c>
    </row>
    <row r="302" spans="2:65" s="13" customFormat="1" x14ac:dyDescent="0.2">
      <c r="B302" s="155"/>
      <c r="D302" s="149" t="s">
        <v>163</v>
      </c>
      <c r="E302" s="156" t="s">
        <v>19</v>
      </c>
      <c r="F302" s="157" t="s">
        <v>79</v>
      </c>
      <c r="H302" s="158">
        <v>1</v>
      </c>
      <c r="I302" s="159"/>
      <c r="L302" s="155"/>
      <c r="M302" s="160"/>
      <c r="T302" s="161"/>
      <c r="AT302" s="156" t="s">
        <v>163</v>
      </c>
      <c r="AU302" s="156" t="s">
        <v>81</v>
      </c>
      <c r="AV302" s="13" t="s">
        <v>81</v>
      </c>
      <c r="AW302" s="13" t="s">
        <v>33</v>
      </c>
      <c r="AX302" s="13" t="s">
        <v>79</v>
      </c>
      <c r="AY302" s="156" t="s">
        <v>152</v>
      </c>
    </row>
    <row r="303" spans="2:65" s="1" customFormat="1" ht="16.5" customHeight="1" x14ac:dyDescent="0.2">
      <c r="B303" s="32"/>
      <c r="C303" s="131" t="s">
        <v>505</v>
      </c>
      <c r="D303" s="131" t="s">
        <v>154</v>
      </c>
      <c r="E303" s="132" t="s">
        <v>511</v>
      </c>
      <c r="F303" s="133" t="s">
        <v>512</v>
      </c>
      <c r="G303" s="134" t="s">
        <v>407</v>
      </c>
      <c r="H303" s="135">
        <v>1</v>
      </c>
      <c r="I303" s="136"/>
      <c r="J303" s="137">
        <f>ROUND(I303*H303,2)</f>
        <v>0</v>
      </c>
      <c r="K303" s="133" t="s">
        <v>19</v>
      </c>
      <c r="L303" s="32"/>
      <c r="M303" s="138" t="s">
        <v>19</v>
      </c>
      <c r="N303" s="139" t="s">
        <v>43</v>
      </c>
      <c r="P303" s="140">
        <f>O303*H303</f>
        <v>0</v>
      </c>
      <c r="Q303" s="140">
        <v>0</v>
      </c>
      <c r="R303" s="140">
        <f>Q303*H303</f>
        <v>0</v>
      </c>
      <c r="S303" s="140">
        <v>0</v>
      </c>
      <c r="T303" s="141">
        <f>S303*H303</f>
        <v>0</v>
      </c>
      <c r="AR303" s="142" t="s">
        <v>482</v>
      </c>
      <c r="AT303" s="142" t="s">
        <v>154</v>
      </c>
      <c r="AU303" s="142" t="s">
        <v>81</v>
      </c>
      <c r="AY303" s="17" t="s">
        <v>152</v>
      </c>
      <c r="BE303" s="143">
        <f>IF(N303="základní",J303,0)</f>
        <v>0</v>
      </c>
      <c r="BF303" s="143">
        <f>IF(N303="snížená",J303,0)</f>
        <v>0</v>
      </c>
      <c r="BG303" s="143">
        <f>IF(N303="zákl. přenesená",J303,0)</f>
        <v>0</v>
      </c>
      <c r="BH303" s="143">
        <f>IF(N303="sníž. přenesená",J303,0)</f>
        <v>0</v>
      </c>
      <c r="BI303" s="143">
        <f>IF(N303="nulová",J303,0)</f>
        <v>0</v>
      </c>
      <c r="BJ303" s="17" t="s">
        <v>79</v>
      </c>
      <c r="BK303" s="143">
        <f>ROUND(I303*H303,2)</f>
        <v>0</v>
      </c>
      <c r="BL303" s="17" t="s">
        <v>482</v>
      </c>
      <c r="BM303" s="142" t="s">
        <v>638</v>
      </c>
    </row>
    <row r="304" spans="2:65" s="11" customFormat="1" ht="22.9" customHeight="1" x14ac:dyDescent="0.2">
      <c r="B304" s="119"/>
      <c r="D304" s="120" t="s">
        <v>71</v>
      </c>
      <c r="E304" s="129" t="s">
        <v>514</v>
      </c>
      <c r="F304" s="129" t="s">
        <v>515</v>
      </c>
      <c r="I304" s="122"/>
      <c r="J304" s="130">
        <f>BK304</f>
        <v>0</v>
      </c>
      <c r="L304" s="119"/>
      <c r="M304" s="124"/>
      <c r="P304" s="125">
        <f>P305</f>
        <v>0</v>
      </c>
      <c r="R304" s="125">
        <f>R305</f>
        <v>0</v>
      </c>
      <c r="T304" s="126">
        <f>T305</f>
        <v>0</v>
      </c>
      <c r="AR304" s="120" t="s">
        <v>183</v>
      </c>
      <c r="AT304" s="127" t="s">
        <v>71</v>
      </c>
      <c r="AU304" s="127" t="s">
        <v>79</v>
      </c>
      <c r="AY304" s="120" t="s">
        <v>152</v>
      </c>
      <c r="BK304" s="128">
        <f>BK305</f>
        <v>0</v>
      </c>
    </row>
    <row r="305" spans="2:65" s="1" customFormat="1" ht="16.5" customHeight="1" x14ac:dyDescent="0.2">
      <c r="B305" s="32"/>
      <c r="C305" s="131" t="s">
        <v>510</v>
      </c>
      <c r="D305" s="131" t="s">
        <v>154</v>
      </c>
      <c r="E305" s="132" t="s">
        <v>517</v>
      </c>
      <c r="F305" s="133" t="s">
        <v>518</v>
      </c>
      <c r="G305" s="134" t="s">
        <v>400</v>
      </c>
      <c r="H305" s="135">
        <v>2</v>
      </c>
      <c r="I305" s="136"/>
      <c r="J305" s="137">
        <f>ROUND(I305*H305,2)</f>
        <v>0</v>
      </c>
      <c r="K305" s="133" t="s">
        <v>19</v>
      </c>
      <c r="L305" s="32"/>
      <c r="M305" s="180" t="s">
        <v>19</v>
      </c>
      <c r="N305" s="181" t="s">
        <v>43</v>
      </c>
      <c r="O305" s="182"/>
      <c r="P305" s="183">
        <f>O305*H305</f>
        <v>0</v>
      </c>
      <c r="Q305" s="183">
        <v>0</v>
      </c>
      <c r="R305" s="183">
        <f>Q305*H305</f>
        <v>0</v>
      </c>
      <c r="S305" s="183">
        <v>0</v>
      </c>
      <c r="T305" s="184">
        <f>S305*H305</f>
        <v>0</v>
      </c>
      <c r="AR305" s="142" t="s">
        <v>482</v>
      </c>
      <c r="AT305" s="142" t="s">
        <v>154</v>
      </c>
      <c r="AU305" s="142" t="s">
        <v>81</v>
      </c>
      <c r="AY305" s="17" t="s">
        <v>152</v>
      </c>
      <c r="BE305" s="143">
        <f>IF(N305="základní",J305,0)</f>
        <v>0</v>
      </c>
      <c r="BF305" s="143">
        <f>IF(N305="snížená",J305,0)</f>
        <v>0</v>
      </c>
      <c r="BG305" s="143">
        <f>IF(N305="zákl. přenesená",J305,0)</f>
        <v>0</v>
      </c>
      <c r="BH305" s="143">
        <f>IF(N305="sníž. přenesená",J305,0)</f>
        <v>0</v>
      </c>
      <c r="BI305" s="143">
        <f>IF(N305="nulová",J305,0)</f>
        <v>0</v>
      </c>
      <c r="BJ305" s="17" t="s">
        <v>79</v>
      </c>
      <c r="BK305" s="143">
        <f>ROUND(I305*H305,2)</f>
        <v>0</v>
      </c>
      <c r="BL305" s="17" t="s">
        <v>482</v>
      </c>
      <c r="BM305" s="142" t="s">
        <v>639</v>
      </c>
    </row>
    <row r="306" spans="2:65" s="1" customFormat="1" ht="6.95" customHeight="1" x14ac:dyDescent="0.2">
      <c r="B306" s="41"/>
      <c r="C306" s="42"/>
      <c r="D306" s="42"/>
      <c r="E306" s="42"/>
      <c r="F306" s="42"/>
      <c r="G306" s="42"/>
      <c r="H306" s="42"/>
      <c r="I306" s="42"/>
      <c r="J306" s="42"/>
      <c r="K306" s="42"/>
      <c r="L306" s="32"/>
    </row>
  </sheetData>
  <sheetProtection algorithmName="SHA-512" hashValue="NN85UAx15OtFKOR102U4YKJ5DbueYcHEzatAraM5pjEMURmBayC+BHHZAH1Fp7xVWNKRLy62s18j3yMGjXyvEw==" saltValue="UV8aRrbezRYBq/LN4wTxiA==" spinCount="100000" sheet="1" objects="1" scenarios="1" formatColumns="0" formatRows="0" autoFilter="0"/>
  <autoFilter ref="C95:K305" xr:uid="{00000000-0009-0000-0000-000008000000}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hyperlinks>
    <hyperlink ref="F100" r:id="rId1" xr:uid="{00000000-0004-0000-0800-000000000000}"/>
    <hyperlink ref="F104" r:id="rId2" xr:uid="{00000000-0004-0000-0800-000001000000}"/>
    <hyperlink ref="F107" r:id="rId3" xr:uid="{00000000-0004-0000-0800-000002000000}"/>
    <hyperlink ref="F110" r:id="rId4" xr:uid="{00000000-0004-0000-0800-000003000000}"/>
    <hyperlink ref="F120" r:id="rId5" xr:uid="{00000000-0004-0000-0800-000004000000}"/>
    <hyperlink ref="F124" r:id="rId6" xr:uid="{00000000-0004-0000-0800-000005000000}"/>
    <hyperlink ref="F129" r:id="rId7" xr:uid="{00000000-0004-0000-0800-000006000000}"/>
    <hyperlink ref="F132" r:id="rId8" xr:uid="{00000000-0004-0000-0800-000007000000}"/>
    <hyperlink ref="F134" r:id="rId9" xr:uid="{00000000-0004-0000-0800-000008000000}"/>
    <hyperlink ref="F145" r:id="rId10" xr:uid="{00000000-0004-0000-0800-000009000000}"/>
    <hyperlink ref="F148" r:id="rId11" xr:uid="{00000000-0004-0000-0800-00000A000000}"/>
    <hyperlink ref="F151" r:id="rId12" xr:uid="{00000000-0004-0000-0800-00000B000000}"/>
    <hyperlink ref="F160" r:id="rId13" xr:uid="{00000000-0004-0000-0800-00000C000000}"/>
    <hyperlink ref="F165" r:id="rId14" xr:uid="{00000000-0004-0000-0800-00000D000000}"/>
    <hyperlink ref="F174" r:id="rId15" xr:uid="{00000000-0004-0000-0800-00000E000000}"/>
    <hyperlink ref="F181" r:id="rId16" xr:uid="{00000000-0004-0000-0800-00000F000000}"/>
    <hyperlink ref="F184" r:id="rId17" xr:uid="{00000000-0004-0000-0800-000010000000}"/>
    <hyperlink ref="F187" r:id="rId18" xr:uid="{00000000-0004-0000-0800-000011000000}"/>
    <hyperlink ref="F191" r:id="rId19" xr:uid="{00000000-0004-0000-0800-000012000000}"/>
    <hyperlink ref="F195" r:id="rId20" xr:uid="{00000000-0004-0000-0800-000013000000}"/>
    <hyperlink ref="F199" r:id="rId21" xr:uid="{00000000-0004-0000-0800-000014000000}"/>
    <hyperlink ref="F203" r:id="rId22" xr:uid="{00000000-0004-0000-0800-000015000000}"/>
    <hyperlink ref="F207" r:id="rId23" xr:uid="{00000000-0004-0000-0800-000016000000}"/>
    <hyperlink ref="F211" r:id="rId24" xr:uid="{00000000-0004-0000-0800-000017000000}"/>
    <hyperlink ref="F215" r:id="rId25" xr:uid="{00000000-0004-0000-0800-000018000000}"/>
    <hyperlink ref="F221" r:id="rId26" xr:uid="{00000000-0004-0000-0800-000019000000}"/>
    <hyperlink ref="F229" r:id="rId27" xr:uid="{00000000-0004-0000-0800-00001A000000}"/>
    <hyperlink ref="F240" r:id="rId28" xr:uid="{00000000-0004-0000-0800-00001B000000}"/>
    <hyperlink ref="F245" r:id="rId29" xr:uid="{00000000-0004-0000-0800-00001C000000}"/>
    <hyperlink ref="F247" r:id="rId30" xr:uid="{00000000-0004-0000-0800-00001D000000}"/>
    <hyperlink ref="F254" r:id="rId31" xr:uid="{00000000-0004-0000-0800-00001E000000}"/>
    <hyperlink ref="F273" r:id="rId32" xr:uid="{00000000-0004-0000-0800-00001F000000}"/>
    <hyperlink ref="F275" r:id="rId33" xr:uid="{00000000-0004-0000-0800-000020000000}"/>
    <hyperlink ref="F278" r:id="rId34" xr:uid="{00000000-0004-0000-0800-000021000000}"/>
    <hyperlink ref="F280" r:id="rId35" xr:uid="{00000000-0004-0000-0800-000022000000}"/>
    <hyperlink ref="F282" r:id="rId36" xr:uid="{00000000-0004-0000-0800-000023000000}"/>
    <hyperlink ref="F286" r:id="rId37" xr:uid="{00000000-0004-0000-0800-00002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23</vt:i4>
      </vt:variant>
    </vt:vector>
  </HeadingPairs>
  <TitlesOfParts>
    <vt:vector size="35" baseType="lpstr">
      <vt:lpstr>Rekapitulace stavby</vt:lpstr>
      <vt:lpstr>SO 1.1 - Lokalita 1</vt:lpstr>
      <vt:lpstr>SO 1.2 - Lokalita 2</vt:lpstr>
      <vt:lpstr>SO 1.3 - Lokalita 4</vt:lpstr>
      <vt:lpstr>SO 1.4 - Lokalita 5</vt:lpstr>
      <vt:lpstr>SO 1.5 - Lokalita 6</vt:lpstr>
      <vt:lpstr>SO 1.6 - Lokalita 7</vt:lpstr>
      <vt:lpstr>SO 1.7 - Lokalita 8</vt:lpstr>
      <vt:lpstr>SO 1.8 - Lokalita 9</vt:lpstr>
      <vt:lpstr>SO 2.A - Parkování A</vt:lpstr>
      <vt:lpstr>SO 2.B - Parkování B</vt:lpstr>
      <vt:lpstr>Pokyny pro vyplnění</vt:lpstr>
      <vt:lpstr>'Rekapitulace stavby'!Názvy_tisku</vt:lpstr>
      <vt:lpstr>'SO 1.1 - Lokalita 1'!Názvy_tisku</vt:lpstr>
      <vt:lpstr>'SO 1.2 - Lokalita 2'!Názvy_tisku</vt:lpstr>
      <vt:lpstr>'SO 1.3 - Lokalita 4'!Názvy_tisku</vt:lpstr>
      <vt:lpstr>'SO 1.4 - Lokalita 5'!Názvy_tisku</vt:lpstr>
      <vt:lpstr>'SO 1.5 - Lokalita 6'!Názvy_tisku</vt:lpstr>
      <vt:lpstr>'SO 1.6 - Lokalita 7'!Názvy_tisku</vt:lpstr>
      <vt:lpstr>'SO 1.7 - Lokalita 8'!Názvy_tisku</vt:lpstr>
      <vt:lpstr>'SO 1.8 - Lokalita 9'!Názvy_tisku</vt:lpstr>
      <vt:lpstr>'SO 2.A - Parkování A'!Názvy_tisku</vt:lpstr>
      <vt:lpstr>'SO 2.B - Parkování B'!Názvy_tisku</vt:lpstr>
      <vt:lpstr>'Pokyny pro vyplnění'!Oblast_tisku</vt:lpstr>
      <vt:lpstr>'Rekapitulace stavby'!Oblast_tisku</vt:lpstr>
      <vt:lpstr>'SO 1.1 - Lokalita 1'!Oblast_tisku</vt:lpstr>
      <vt:lpstr>'SO 1.2 - Lokalita 2'!Oblast_tisku</vt:lpstr>
      <vt:lpstr>'SO 1.3 - Lokalita 4'!Oblast_tisku</vt:lpstr>
      <vt:lpstr>'SO 1.4 - Lokalita 5'!Oblast_tisku</vt:lpstr>
      <vt:lpstr>'SO 1.5 - Lokalita 6'!Oblast_tisku</vt:lpstr>
      <vt:lpstr>'SO 1.6 - Lokalita 7'!Oblast_tisku</vt:lpstr>
      <vt:lpstr>'SO 1.7 - Lokalita 8'!Oblast_tisku</vt:lpstr>
      <vt:lpstr>'SO 1.8 - Lokalita 9'!Oblast_tisku</vt:lpstr>
      <vt:lpstr>'SO 2.A - Parkování A'!Oblast_tisku</vt:lpstr>
      <vt:lpstr>'SO 2.B - Parkování B'!Oblast_tisku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Kudláček</dc:creator>
  <cp:lastModifiedBy>Jaroslav Kudláček</cp:lastModifiedBy>
  <dcterms:created xsi:type="dcterms:W3CDTF">2025-12-17T14:36:40Z</dcterms:created>
  <dcterms:modified xsi:type="dcterms:W3CDTF">2025-12-18T08:44:34Z</dcterms:modified>
</cp:coreProperties>
</file>